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Western Blot" sheetId="1" r:id="rId4"/>
    <sheet state="visible" name="WB internal positive control" sheetId="2" r:id="rId5"/>
  </sheets>
  <definedNames/>
  <calcPr/>
</workbook>
</file>

<file path=xl/sharedStrings.xml><?xml version="1.0" encoding="utf-8"?>
<sst xmlns="http://schemas.openxmlformats.org/spreadsheetml/2006/main" count="700" uniqueCount="160">
  <si>
    <t>Numbers indicate clinical samples ID with “R” indicating tumor and “Z” non-tumor samples.</t>
  </si>
  <si>
    <t>integrated optical density</t>
  </si>
  <si>
    <t>normalized integrated optical density</t>
  </si>
  <si>
    <t>sample ID</t>
  </si>
  <si>
    <t>age</t>
  </si>
  <si>
    <t>sex</t>
  </si>
  <si>
    <t>cancer type</t>
  </si>
  <si>
    <t>tumor size (mm)</t>
  </si>
  <si>
    <t>G</t>
  </si>
  <si>
    <t>T</t>
  </si>
  <si>
    <t>N</t>
  </si>
  <si>
    <t>M</t>
  </si>
  <si>
    <t>ER</t>
  </si>
  <si>
    <t>PR</t>
  </si>
  <si>
    <t>HER-2</t>
  </si>
  <si>
    <t>HIF-1a</t>
  </si>
  <si>
    <t>HIF-2a</t>
  </si>
  <si>
    <t>OGT</t>
  </si>
  <si>
    <t>O-GlcNAc</t>
  </si>
  <si>
    <t>PUM1(1)</t>
  </si>
  <si>
    <t>PUM1(2)</t>
  </si>
  <si>
    <t>72R</t>
  </si>
  <si>
    <t>F</t>
  </si>
  <si>
    <t>-</t>
  </si>
  <si>
    <t>27R</t>
  </si>
  <si>
    <t>70R</t>
  </si>
  <si>
    <t>&gt;90%</t>
  </si>
  <si>
    <t>negative</t>
  </si>
  <si>
    <t>63R</t>
  </si>
  <si>
    <t>non specific type</t>
  </si>
  <si>
    <t>ypT2</t>
  </si>
  <si>
    <t>ypN1a</t>
  </si>
  <si>
    <t>22R</t>
  </si>
  <si>
    <t>lobular cancer</t>
  </si>
  <si>
    <t>3R</t>
  </si>
  <si>
    <t>75R</t>
  </si>
  <si>
    <t>infiltrating lobular carcinoma</t>
  </si>
  <si>
    <t>pT(m)2</t>
  </si>
  <si>
    <t>N3a</t>
  </si>
  <si>
    <t>13R</t>
  </si>
  <si>
    <t>mucinous breast carcinoma</t>
  </si>
  <si>
    <t>&gt;100</t>
  </si>
  <si>
    <t>G1</t>
  </si>
  <si>
    <t>positive</t>
  </si>
  <si>
    <t>78R</t>
  </si>
  <si>
    <t>pT1a</t>
  </si>
  <si>
    <t>N(sn)0</t>
  </si>
  <si>
    <t>46R</t>
  </si>
  <si>
    <t>G2</t>
  </si>
  <si>
    <t>pTc</t>
  </si>
  <si>
    <t>N0(sn)</t>
  </si>
  <si>
    <t>48R</t>
  </si>
  <si>
    <t>p1c</t>
  </si>
  <si>
    <t>68R</t>
  </si>
  <si>
    <t>pT2</t>
  </si>
  <si>
    <t>30R</t>
  </si>
  <si>
    <t>90R</t>
  </si>
  <si>
    <t>0(sn)</t>
  </si>
  <si>
    <t>12R</t>
  </si>
  <si>
    <t xml:space="preserve">non specific type </t>
  </si>
  <si>
    <t>26R</t>
  </si>
  <si>
    <t>G3</t>
  </si>
  <si>
    <t>51R</t>
  </si>
  <si>
    <t>pT1c</t>
  </si>
  <si>
    <t>18R</t>
  </si>
  <si>
    <t>79R</t>
  </si>
  <si>
    <t>76R</t>
  </si>
  <si>
    <t>N(sn)1a</t>
  </si>
  <si>
    <t>109R</t>
  </si>
  <si>
    <t>pT4b</t>
  </si>
  <si>
    <t>N1a</t>
  </si>
  <si>
    <t>49R</t>
  </si>
  <si>
    <t>&gt;50%</t>
  </si>
  <si>
    <t>47R</t>
  </si>
  <si>
    <t>96R</t>
  </si>
  <si>
    <t>pmT2</t>
  </si>
  <si>
    <t>negatywne</t>
  </si>
  <si>
    <t>59R</t>
  </si>
  <si>
    <t>pT1b</t>
  </si>
  <si>
    <t>pN0</t>
  </si>
  <si>
    <t>50R</t>
  </si>
  <si>
    <t>29R</t>
  </si>
  <si>
    <t>&gt;95%</t>
  </si>
  <si>
    <t>97R</t>
  </si>
  <si>
    <t>104R</t>
  </si>
  <si>
    <t>44R</t>
  </si>
  <si>
    <t>65R</t>
  </si>
  <si>
    <t>ypT4b</t>
  </si>
  <si>
    <t>N0</t>
  </si>
  <si>
    <t>43R</t>
  </si>
  <si>
    <t>N1a(sn)</t>
  </si>
  <si>
    <t>56R</t>
  </si>
  <si>
    <t>pN1a(sn)</t>
  </si>
  <si>
    <t>21R</t>
  </si>
  <si>
    <t>1c</t>
  </si>
  <si>
    <t>1a</t>
  </si>
  <si>
    <t>82R</t>
  </si>
  <si>
    <t>N2a</t>
  </si>
  <si>
    <t>&gt;80%</t>
  </si>
  <si>
    <t>100R</t>
  </si>
  <si>
    <t>55R</t>
  </si>
  <si>
    <t>ypT3</t>
  </si>
  <si>
    <t>ypN3a</t>
  </si>
  <si>
    <t>67R</t>
  </si>
  <si>
    <t>95R</t>
  </si>
  <si>
    <t>15R</t>
  </si>
  <si>
    <t>non specific type + DCIS</t>
  </si>
  <si>
    <t>41R</t>
  </si>
  <si>
    <t>71R</t>
  </si>
  <si>
    <t>N(sn)</t>
  </si>
  <si>
    <t>24R</t>
  </si>
  <si>
    <t>23R</t>
  </si>
  <si>
    <t>61R</t>
  </si>
  <si>
    <t>pt2</t>
  </si>
  <si>
    <t>98R</t>
  </si>
  <si>
    <t>85R</t>
  </si>
  <si>
    <t>19R</t>
  </si>
  <si>
    <t>45R</t>
  </si>
  <si>
    <t>36R</t>
  </si>
  <si>
    <t>38R</t>
  </si>
  <si>
    <t>N1c</t>
  </si>
  <si>
    <t>32R</t>
  </si>
  <si>
    <t>35R</t>
  </si>
  <si>
    <t>pT3</t>
  </si>
  <si>
    <t>20R</t>
  </si>
  <si>
    <t>16R</t>
  </si>
  <si>
    <t>52R</t>
  </si>
  <si>
    <t>39R</t>
  </si>
  <si>
    <t>58R</t>
  </si>
  <si>
    <t>64R</t>
  </si>
  <si>
    <t>53R</t>
  </si>
  <si>
    <t>N1c(sn)</t>
  </si>
  <si>
    <t>54R</t>
  </si>
  <si>
    <t>60R</t>
  </si>
  <si>
    <t>62R</t>
  </si>
  <si>
    <t>66R</t>
  </si>
  <si>
    <t>57R</t>
  </si>
  <si>
    <t>69R</t>
  </si>
  <si>
    <t>99R</t>
  </si>
  <si>
    <t>74R</t>
  </si>
  <si>
    <t>73R</t>
  </si>
  <si>
    <t>pT1c(m)</t>
  </si>
  <si>
    <t>83R</t>
  </si>
  <si>
    <t>&gt;30%</t>
  </si>
  <si>
    <t>77R</t>
  </si>
  <si>
    <t>102R</t>
  </si>
  <si>
    <t>Blot A</t>
  </si>
  <si>
    <t>avg control</t>
  </si>
  <si>
    <t>factor</t>
  </si>
  <si>
    <t>PUM1</t>
  </si>
  <si>
    <t>Blot B</t>
  </si>
  <si>
    <t>Blot C</t>
  </si>
  <si>
    <t xml:space="preserve">PUM1 </t>
  </si>
  <si>
    <t>Blot D</t>
  </si>
  <si>
    <t>PUM1 1</t>
  </si>
  <si>
    <t>PUM1 2</t>
  </si>
  <si>
    <t>Blot E</t>
  </si>
  <si>
    <t>Blot F</t>
  </si>
  <si>
    <t>Blot G</t>
  </si>
  <si>
    <t>Blot H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</si>
</sst>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4">
    <font>
      <sz val="10.0"/>
      <color rgb="FF000000"/>
      <name val="Arial"/>
      <scheme val="minor"/>
    </font>
    <font>
      <sz val="10.0"/>
      <color rgb="FF000000"/>
      <name val="Arial"/>
    </font>
    <font>
      <color theme="1"/>
      <name val="Arial"/>
    </font>
    <font/>
  </fonts>
  <fills count="22">
    <fill>
      <patternFill patternType="none"/>
    </fill>
    <fill>
      <patternFill patternType="lightGray"/>
    </fill>
    <fill>
      <patternFill patternType="solid">
        <fgColor rgb="FFFFF2CC"/>
        <bgColor rgb="FFFFF2CC"/>
      </patternFill>
    </fill>
    <fill>
      <patternFill patternType="solid">
        <fgColor rgb="FFFFE599"/>
        <bgColor rgb="FFFFE599"/>
      </patternFill>
    </fill>
    <fill>
      <patternFill patternType="solid">
        <fgColor rgb="FFFCE5CD"/>
        <bgColor rgb="FFFCE5CD"/>
      </patternFill>
    </fill>
    <fill>
      <patternFill patternType="solid">
        <fgColor rgb="FFD9EAD3"/>
        <bgColor rgb="FFD9EAD3"/>
      </patternFill>
    </fill>
    <fill>
      <patternFill patternType="solid">
        <fgColor rgb="FFF9CB9C"/>
        <bgColor rgb="FFF9CB9C"/>
      </patternFill>
    </fill>
    <fill>
      <patternFill patternType="solid">
        <fgColor rgb="FFB6D7A8"/>
        <bgColor rgb="FFB6D7A8"/>
      </patternFill>
    </fill>
    <fill>
      <patternFill patternType="solid">
        <fgColor rgb="FF93C47D"/>
        <bgColor rgb="FF93C47D"/>
      </patternFill>
    </fill>
    <fill>
      <patternFill patternType="solid">
        <fgColor rgb="FFFFFFFF"/>
        <bgColor rgb="FFFFFFFF"/>
      </patternFill>
    </fill>
    <fill>
      <patternFill patternType="solid">
        <fgColor rgb="FFF4CCCC"/>
        <bgColor rgb="FFF4CCCC"/>
      </patternFill>
    </fill>
    <fill>
      <patternFill patternType="solid">
        <fgColor rgb="FFEA9999"/>
        <bgColor rgb="FFEA9999"/>
      </patternFill>
    </fill>
    <fill>
      <patternFill patternType="solid">
        <fgColor rgb="FFE6B8AF"/>
        <bgColor rgb="FFE6B8AF"/>
      </patternFill>
    </fill>
    <fill>
      <patternFill patternType="solid">
        <fgColor rgb="FFDD7E6B"/>
        <bgColor rgb="FFDD7E6B"/>
      </patternFill>
    </fill>
    <fill>
      <patternFill patternType="solid">
        <fgColor rgb="FFEAD1DC"/>
        <bgColor rgb="FFEAD1DC"/>
      </patternFill>
    </fill>
    <fill>
      <patternFill patternType="solid">
        <fgColor rgb="FFD5A6BD"/>
        <bgColor rgb="FFD5A6BD"/>
      </patternFill>
    </fill>
    <fill>
      <patternFill patternType="solid">
        <fgColor rgb="FFD9D2E9"/>
        <bgColor rgb="FFD9D2E9"/>
      </patternFill>
    </fill>
    <fill>
      <patternFill patternType="solid">
        <fgColor rgb="FFB4A7D6"/>
        <bgColor rgb="FFB4A7D6"/>
      </patternFill>
    </fill>
    <fill>
      <patternFill patternType="solid">
        <fgColor rgb="FFCFE2F3"/>
        <bgColor rgb="FFCFE2F3"/>
      </patternFill>
    </fill>
    <fill>
      <patternFill patternType="solid">
        <fgColor rgb="FF9FC5E8"/>
        <bgColor rgb="FF9FC5E8"/>
      </patternFill>
    </fill>
    <fill>
      <patternFill patternType="solid">
        <fgColor rgb="FFD0E0E3"/>
        <bgColor rgb="FFD0E0E3"/>
      </patternFill>
    </fill>
    <fill>
      <patternFill patternType="solid">
        <fgColor rgb="FFA2C4C9"/>
        <bgColor rgb="FFA2C4C9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9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 shrinkToFit="0" vertical="bottom" wrapText="1"/>
    </xf>
    <xf borderId="1" fillId="0" fontId="2" numFmtId="0" xfId="0" applyAlignment="1" applyBorder="1" applyFont="1">
      <alignment readingOrder="0" shrinkToFit="0" vertical="bottom" wrapText="1"/>
    </xf>
    <xf borderId="2" fillId="0" fontId="3" numFmtId="0" xfId="0" applyBorder="1" applyFont="1"/>
    <xf borderId="3" fillId="0" fontId="3" numFmtId="0" xfId="0" applyBorder="1" applyFont="1"/>
    <xf borderId="0" fillId="0" fontId="2" numFmtId="0" xfId="0" applyAlignment="1" applyFont="1">
      <alignment shrinkToFit="0" vertical="bottom" wrapText="1"/>
    </xf>
    <xf borderId="4" fillId="0" fontId="2" numFmtId="0" xfId="0" applyAlignment="1" applyBorder="1" applyFont="1">
      <alignment shrinkToFit="0" vertical="bottom" wrapText="1"/>
    </xf>
    <xf borderId="4" fillId="2" fontId="2" numFmtId="0" xfId="0" applyAlignment="1" applyBorder="1" applyFill="1" applyFont="1">
      <alignment vertical="bottom"/>
    </xf>
    <xf borderId="0" fillId="0" fontId="2" numFmtId="0" xfId="0" applyAlignment="1" applyFont="1">
      <alignment horizontal="right" vertical="bottom"/>
    </xf>
    <xf borderId="0" fillId="0" fontId="2" numFmtId="0" xfId="0" applyAlignment="1" applyFont="1">
      <alignment readingOrder="0" vertical="bottom"/>
    </xf>
    <xf borderId="0" fillId="0" fontId="2" numFmtId="0" xfId="0" applyAlignment="1" applyFont="1">
      <alignment vertical="bottom"/>
    </xf>
    <xf borderId="0" fillId="3" fontId="2" numFmtId="0" xfId="0" applyAlignment="1" applyFill="1" applyFont="1">
      <alignment horizontal="right" vertical="bottom"/>
    </xf>
    <xf borderId="0" fillId="2" fontId="2" numFmtId="0" xfId="0" applyAlignment="1" applyFont="1">
      <alignment horizontal="right" vertical="bottom"/>
    </xf>
    <xf borderId="4" fillId="3" fontId="2" numFmtId="164" xfId="0" applyAlignment="1" applyBorder="1" applyFont="1" applyNumberFormat="1">
      <alignment horizontal="right" vertical="bottom"/>
    </xf>
    <xf borderId="4" fillId="2" fontId="2" numFmtId="164" xfId="0" applyAlignment="1" applyBorder="1" applyFont="1" applyNumberFormat="1">
      <alignment horizontal="right" vertical="bottom"/>
    </xf>
    <xf borderId="4" fillId="2" fontId="2" numFmtId="1" xfId="0" applyAlignment="1" applyBorder="1" applyFont="1" applyNumberFormat="1">
      <alignment horizontal="right" vertical="bottom"/>
    </xf>
    <xf borderId="0" fillId="0" fontId="2" numFmtId="9" xfId="0" applyAlignment="1" applyFont="1" applyNumberFormat="1">
      <alignment horizontal="right" vertical="bottom"/>
    </xf>
    <xf borderId="4" fillId="4" fontId="2" numFmtId="0" xfId="0" applyAlignment="1" applyBorder="1" applyFill="1" applyFont="1">
      <alignment vertical="bottom"/>
    </xf>
    <xf borderId="0" fillId="5" fontId="2" numFmtId="0" xfId="0" applyAlignment="1" applyFill="1" applyFont="1">
      <alignment vertical="bottom"/>
    </xf>
    <xf borderId="0" fillId="6" fontId="2" numFmtId="0" xfId="0" applyAlignment="1" applyFill="1" applyFont="1">
      <alignment horizontal="right" vertical="bottom"/>
    </xf>
    <xf borderId="0" fillId="4" fontId="2" numFmtId="0" xfId="0" applyAlignment="1" applyFont="1">
      <alignment horizontal="right" vertical="bottom"/>
    </xf>
    <xf borderId="4" fillId="6" fontId="2" numFmtId="164" xfId="0" applyAlignment="1" applyBorder="1" applyFont="1" applyNumberFormat="1">
      <alignment horizontal="right" vertical="bottom"/>
    </xf>
    <xf borderId="4" fillId="4" fontId="2" numFmtId="164" xfId="0" applyAlignment="1" applyBorder="1" applyFont="1" applyNumberFormat="1">
      <alignment horizontal="right" vertical="bottom"/>
    </xf>
    <xf borderId="4" fillId="4" fontId="2" numFmtId="1" xfId="0" applyAlignment="1" applyBorder="1" applyFont="1" applyNumberFormat="1">
      <alignment horizontal="right" vertical="bottom"/>
    </xf>
    <xf borderId="0" fillId="7" fontId="2" numFmtId="0" xfId="0" applyAlignment="1" applyFill="1" applyFont="1">
      <alignment vertical="bottom"/>
    </xf>
    <xf borderId="0" fillId="8" fontId="2" numFmtId="0" xfId="0" applyAlignment="1" applyFill="1" applyFont="1">
      <alignment vertical="bottom"/>
    </xf>
    <xf borderId="0" fillId="9" fontId="2" numFmtId="0" xfId="0" applyAlignment="1" applyFill="1" applyFont="1">
      <alignment horizontal="right" vertical="bottom"/>
    </xf>
    <xf borderId="4" fillId="10" fontId="2" numFmtId="0" xfId="0" applyAlignment="1" applyBorder="1" applyFill="1" applyFont="1">
      <alignment vertical="bottom"/>
    </xf>
    <xf borderId="0" fillId="11" fontId="2" numFmtId="0" xfId="0" applyAlignment="1" applyFill="1" applyFont="1">
      <alignment horizontal="right" vertical="bottom"/>
    </xf>
    <xf borderId="0" fillId="10" fontId="2" numFmtId="0" xfId="0" applyAlignment="1" applyFont="1">
      <alignment horizontal="right" vertical="bottom"/>
    </xf>
    <xf borderId="4" fillId="11" fontId="2" numFmtId="164" xfId="0" applyAlignment="1" applyBorder="1" applyFont="1" applyNumberFormat="1">
      <alignment horizontal="right" vertical="bottom"/>
    </xf>
    <xf borderId="4" fillId="10" fontId="2" numFmtId="164" xfId="0" applyAlignment="1" applyBorder="1" applyFont="1" applyNumberFormat="1">
      <alignment horizontal="right" vertical="bottom"/>
    </xf>
    <xf borderId="4" fillId="10" fontId="2" numFmtId="1" xfId="0" applyAlignment="1" applyBorder="1" applyFont="1" applyNumberFormat="1">
      <alignment horizontal="right" vertical="bottom"/>
    </xf>
    <xf borderId="4" fillId="12" fontId="2" numFmtId="0" xfId="0" applyAlignment="1" applyBorder="1" applyFill="1" applyFont="1">
      <alignment vertical="bottom"/>
    </xf>
    <xf borderId="0" fillId="13" fontId="2" numFmtId="0" xfId="0" applyAlignment="1" applyFill="1" applyFont="1">
      <alignment horizontal="right" vertical="bottom"/>
    </xf>
    <xf borderId="0" fillId="12" fontId="2" numFmtId="0" xfId="0" applyAlignment="1" applyFont="1">
      <alignment horizontal="right" vertical="bottom"/>
    </xf>
    <xf borderId="4" fillId="13" fontId="2" numFmtId="164" xfId="0" applyAlignment="1" applyBorder="1" applyFont="1" applyNumberFormat="1">
      <alignment horizontal="right" vertical="bottom"/>
    </xf>
    <xf borderId="4" fillId="12" fontId="2" numFmtId="164" xfId="0" applyAlignment="1" applyBorder="1" applyFont="1" applyNumberFormat="1">
      <alignment horizontal="right" vertical="bottom"/>
    </xf>
    <xf borderId="4" fillId="12" fontId="2" numFmtId="1" xfId="0" applyAlignment="1" applyBorder="1" applyFont="1" applyNumberFormat="1">
      <alignment horizontal="right" vertical="bottom"/>
    </xf>
    <xf borderId="4" fillId="14" fontId="2" numFmtId="0" xfId="0" applyAlignment="1" applyBorder="1" applyFill="1" applyFont="1">
      <alignment vertical="bottom"/>
    </xf>
    <xf borderId="0" fillId="15" fontId="2" numFmtId="0" xfId="0" applyAlignment="1" applyFill="1" applyFont="1">
      <alignment horizontal="right" vertical="bottom"/>
    </xf>
    <xf borderId="0" fillId="14" fontId="2" numFmtId="0" xfId="0" applyAlignment="1" applyFont="1">
      <alignment horizontal="right" vertical="bottom"/>
    </xf>
    <xf borderId="4" fillId="15" fontId="2" numFmtId="164" xfId="0" applyAlignment="1" applyBorder="1" applyFont="1" applyNumberFormat="1">
      <alignment horizontal="right" vertical="bottom"/>
    </xf>
    <xf borderId="4" fillId="14" fontId="2" numFmtId="164" xfId="0" applyAlignment="1" applyBorder="1" applyFont="1" applyNumberFormat="1">
      <alignment horizontal="right" vertical="bottom"/>
    </xf>
    <xf borderId="4" fillId="14" fontId="2" numFmtId="1" xfId="0" applyAlignment="1" applyBorder="1" applyFont="1" applyNumberFormat="1">
      <alignment horizontal="right" vertical="bottom"/>
    </xf>
    <xf borderId="4" fillId="16" fontId="2" numFmtId="0" xfId="0" applyAlignment="1" applyBorder="1" applyFill="1" applyFont="1">
      <alignment vertical="bottom"/>
    </xf>
    <xf borderId="4" fillId="0" fontId="2" numFmtId="0" xfId="0" applyAlignment="1" applyBorder="1" applyFont="1">
      <alignment readingOrder="0" vertical="bottom"/>
    </xf>
    <xf borderId="0" fillId="17" fontId="2" numFmtId="0" xfId="0" applyAlignment="1" applyFill="1" applyFont="1">
      <alignment horizontal="right" vertical="bottom"/>
    </xf>
    <xf borderId="0" fillId="16" fontId="2" numFmtId="0" xfId="0" applyAlignment="1" applyFont="1">
      <alignment horizontal="right" vertical="bottom"/>
    </xf>
    <xf borderId="4" fillId="17" fontId="2" numFmtId="164" xfId="0" applyAlignment="1" applyBorder="1" applyFont="1" applyNumberFormat="1">
      <alignment horizontal="right" vertical="bottom"/>
    </xf>
    <xf borderId="4" fillId="16" fontId="2" numFmtId="164" xfId="0" applyAlignment="1" applyBorder="1" applyFont="1" applyNumberFormat="1">
      <alignment horizontal="right" vertical="bottom"/>
    </xf>
    <xf borderId="4" fillId="16" fontId="2" numFmtId="1" xfId="0" applyAlignment="1" applyBorder="1" applyFont="1" applyNumberFormat="1">
      <alignment horizontal="right" vertical="bottom"/>
    </xf>
    <xf borderId="4" fillId="18" fontId="2" numFmtId="0" xfId="0" applyAlignment="1" applyBorder="1" applyFill="1" applyFont="1">
      <alignment vertical="bottom"/>
    </xf>
    <xf borderId="0" fillId="19" fontId="2" numFmtId="0" xfId="0" applyAlignment="1" applyFill="1" applyFont="1">
      <alignment horizontal="right" vertical="bottom"/>
    </xf>
    <xf borderId="0" fillId="18" fontId="2" numFmtId="0" xfId="0" applyAlignment="1" applyFont="1">
      <alignment horizontal="right" vertical="bottom"/>
    </xf>
    <xf borderId="4" fillId="19" fontId="2" numFmtId="164" xfId="0" applyAlignment="1" applyBorder="1" applyFont="1" applyNumberFormat="1">
      <alignment horizontal="right" vertical="bottom"/>
    </xf>
    <xf borderId="4" fillId="18" fontId="2" numFmtId="164" xfId="0" applyAlignment="1" applyBorder="1" applyFont="1" applyNumberFormat="1">
      <alignment horizontal="right" vertical="bottom"/>
    </xf>
    <xf borderId="4" fillId="18" fontId="2" numFmtId="1" xfId="0" applyAlignment="1" applyBorder="1" applyFont="1" applyNumberFormat="1">
      <alignment horizontal="right" vertical="bottom"/>
    </xf>
    <xf borderId="4" fillId="20" fontId="2" numFmtId="0" xfId="0" applyAlignment="1" applyBorder="1" applyFill="1" applyFont="1">
      <alignment vertical="bottom"/>
    </xf>
    <xf borderId="0" fillId="21" fontId="2" numFmtId="0" xfId="0" applyAlignment="1" applyFill="1" applyFont="1">
      <alignment horizontal="right" vertical="bottom"/>
    </xf>
    <xf borderId="0" fillId="20" fontId="2" numFmtId="0" xfId="0" applyAlignment="1" applyFont="1">
      <alignment horizontal="right" vertical="bottom"/>
    </xf>
    <xf borderId="4" fillId="21" fontId="2" numFmtId="164" xfId="0" applyAlignment="1" applyBorder="1" applyFont="1" applyNumberFormat="1">
      <alignment horizontal="right" vertical="bottom"/>
    </xf>
    <xf borderId="4" fillId="20" fontId="2" numFmtId="164" xfId="0" applyAlignment="1" applyBorder="1" applyFont="1" applyNumberFormat="1">
      <alignment horizontal="right" vertical="bottom"/>
    </xf>
    <xf borderId="4" fillId="20" fontId="2" numFmtId="1" xfId="0" applyAlignment="1" applyBorder="1" applyFont="1" applyNumberFormat="1">
      <alignment horizontal="right" vertical="bottom"/>
    </xf>
    <xf borderId="0" fillId="2" fontId="2" numFmtId="0" xfId="0" applyAlignment="1" applyFont="1">
      <alignment vertical="bottom"/>
    </xf>
    <xf borderId="0" fillId="2" fontId="2" numFmtId="0" xfId="0" applyAlignment="1" applyFont="1">
      <alignment readingOrder="0" vertical="bottom"/>
    </xf>
    <xf borderId="4" fillId="3" fontId="2" numFmtId="0" xfId="0" applyAlignment="1" applyBorder="1" applyFont="1">
      <alignment vertical="bottom"/>
    </xf>
    <xf borderId="0" fillId="0" fontId="2" numFmtId="1" xfId="0" applyAlignment="1" applyFont="1" applyNumberFormat="1">
      <alignment horizontal="right" vertical="bottom"/>
    </xf>
    <xf borderId="0" fillId="4" fontId="2" numFmtId="0" xfId="0" applyAlignment="1" applyFont="1">
      <alignment vertical="bottom"/>
    </xf>
    <xf borderId="0" fillId="4" fontId="2" numFmtId="1" xfId="0" applyAlignment="1" applyFont="1" applyNumberFormat="1">
      <alignment readingOrder="0" vertical="bottom"/>
    </xf>
    <xf borderId="0" fillId="4" fontId="2" numFmtId="0" xfId="0" applyAlignment="1" applyFont="1">
      <alignment readingOrder="0" vertical="bottom"/>
    </xf>
    <xf borderId="4" fillId="6" fontId="2" numFmtId="0" xfId="0" applyAlignment="1" applyBorder="1" applyFont="1">
      <alignment vertical="bottom"/>
    </xf>
    <xf borderId="0" fillId="0" fontId="2" numFmtId="2" xfId="0" applyAlignment="1" applyFont="1" applyNumberFormat="1">
      <alignment horizontal="right" vertical="bottom"/>
    </xf>
    <xf borderId="0" fillId="10" fontId="2" numFmtId="0" xfId="0" applyAlignment="1" applyFont="1">
      <alignment vertical="bottom"/>
    </xf>
    <xf borderId="0" fillId="10" fontId="2" numFmtId="1" xfId="0" applyAlignment="1" applyFont="1" applyNumberFormat="1">
      <alignment readingOrder="0" vertical="bottom"/>
    </xf>
    <xf borderId="0" fillId="10" fontId="2" numFmtId="0" xfId="0" applyAlignment="1" applyFont="1">
      <alignment readingOrder="0" vertical="bottom"/>
    </xf>
    <xf borderId="4" fillId="11" fontId="2" numFmtId="0" xfId="0" applyAlignment="1" applyBorder="1" applyFont="1">
      <alignment vertical="bottom"/>
    </xf>
    <xf borderId="0" fillId="12" fontId="2" numFmtId="0" xfId="0" applyAlignment="1" applyFont="1">
      <alignment vertical="bottom"/>
    </xf>
    <xf borderId="0" fillId="12" fontId="2" numFmtId="1" xfId="0" applyAlignment="1" applyFont="1" applyNumberFormat="1">
      <alignment readingOrder="0" vertical="bottom"/>
    </xf>
    <xf borderId="0" fillId="12" fontId="2" numFmtId="0" xfId="0" applyAlignment="1" applyFont="1">
      <alignment readingOrder="0" vertical="bottom"/>
    </xf>
    <xf borderId="4" fillId="13" fontId="2" numFmtId="0" xfId="0" applyAlignment="1" applyBorder="1" applyFont="1">
      <alignment vertical="bottom"/>
    </xf>
    <xf borderId="0" fillId="14" fontId="2" numFmtId="0" xfId="0" applyAlignment="1" applyFont="1">
      <alignment vertical="bottom"/>
    </xf>
    <xf borderId="0" fillId="14" fontId="2" numFmtId="0" xfId="0" applyAlignment="1" applyFont="1">
      <alignment readingOrder="0" vertical="bottom"/>
    </xf>
    <xf borderId="4" fillId="15" fontId="2" numFmtId="0" xfId="0" applyAlignment="1" applyBorder="1" applyFont="1">
      <alignment vertical="bottom"/>
    </xf>
    <xf borderId="0" fillId="16" fontId="2" numFmtId="0" xfId="0" applyAlignment="1" applyFont="1">
      <alignment vertical="bottom"/>
    </xf>
    <xf borderId="0" fillId="16" fontId="2" numFmtId="0" xfId="0" applyAlignment="1" applyFont="1">
      <alignment readingOrder="0" vertical="bottom"/>
    </xf>
    <xf borderId="4" fillId="17" fontId="2" numFmtId="0" xfId="0" applyAlignment="1" applyBorder="1" applyFont="1">
      <alignment vertical="bottom"/>
    </xf>
    <xf borderId="0" fillId="0" fontId="2" numFmtId="164" xfId="0" applyAlignment="1" applyFont="1" applyNumberFormat="1">
      <alignment horizontal="right" vertical="bottom"/>
    </xf>
    <xf borderId="0" fillId="18" fontId="2" numFmtId="0" xfId="0" applyAlignment="1" applyFont="1">
      <alignment vertical="bottom"/>
    </xf>
    <xf borderId="0" fillId="18" fontId="2" numFmtId="0" xfId="0" applyAlignment="1" applyFont="1">
      <alignment readingOrder="0" vertical="bottom"/>
    </xf>
    <xf borderId="4" fillId="19" fontId="2" numFmtId="0" xfId="0" applyAlignment="1" applyBorder="1" applyFont="1">
      <alignment vertical="bottom"/>
    </xf>
    <xf borderId="0" fillId="20" fontId="2" numFmtId="0" xfId="0" applyAlignment="1" applyFont="1">
      <alignment vertical="bottom"/>
    </xf>
    <xf borderId="0" fillId="20" fontId="2" numFmtId="0" xfId="0" applyAlignment="1" applyFont="1">
      <alignment readingOrder="0" vertical="bottom"/>
    </xf>
    <xf borderId="4" fillId="21" fontId="2" numFmtId="0" xfId="0" applyAlignment="1" applyBorder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8.88"/>
    <col customWidth="1" min="4" max="4" width="22.88"/>
  </cols>
  <sheetData>
    <row r="1">
      <c r="A1" s="1" t="s">
        <v>0</v>
      </c>
      <c r="M1" s="2" t="s">
        <v>1</v>
      </c>
      <c r="S1" s="3" t="s">
        <v>2</v>
      </c>
      <c r="T1" s="4"/>
      <c r="U1" s="4"/>
      <c r="V1" s="5"/>
    </row>
    <row r="2">
      <c r="A2" s="2" t="s">
        <v>3</v>
      </c>
      <c r="B2" s="2" t="s">
        <v>4</v>
      </c>
      <c r="C2" s="2" t="s">
        <v>5</v>
      </c>
      <c r="D2" s="2" t="s">
        <v>6</v>
      </c>
      <c r="E2" s="2" t="s">
        <v>7</v>
      </c>
      <c r="F2" s="2" t="s">
        <v>8</v>
      </c>
      <c r="G2" s="6" t="s">
        <v>9</v>
      </c>
      <c r="H2" s="6" t="s">
        <v>10</v>
      </c>
      <c r="I2" s="6" t="s">
        <v>11</v>
      </c>
      <c r="J2" s="6" t="s">
        <v>12</v>
      </c>
      <c r="K2" s="6" t="s">
        <v>13</v>
      </c>
      <c r="L2" s="6" t="s">
        <v>14</v>
      </c>
      <c r="M2" s="6" t="s">
        <v>15</v>
      </c>
      <c r="N2" s="6" t="s">
        <v>16</v>
      </c>
      <c r="O2" s="6" t="s">
        <v>17</v>
      </c>
      <c r="P2" s="6" t="s">
        <v>18</v>
      </c>
      <c r="Q2" s="6" t="s">
        <v>19</v>
      </c>
      <c r="R2" s="6" t="s">
        <v>20</v>
      </c>
      <c r="S2" s="7" t="s">
        <v>15</v>
      </c>
      <c r="T2" s="7" t="s">
        <v>16</v>
      </c>
      <c r="U2" s="7" t="s">
        <v>17</v>
      </c>
      <c r="V2" s="7" t="s">
        <v>18</v>
      </c>
    </row>
    <row r="3">
      <c r="A3" s="8" t="s">
        <v>21</v>
      </c>
      <c r="B3" s="9">
        <v>55.0</v>
      </c>
      <c r="C3" s="10" t="s">
        <v>22</v>
      </c>
      <c r="D3" s="11" t="s">
        <v>23</v>
      </c>
      <c r="E3" s="11" t="s">
        <v>23</v>
      </c>
      <c r="F3" s="11" t="s">
        <v>23</v>
      </c>
      <c r="G3" s="11" t="s">
        <v>23</v>
      </c>
      <c r="H3" s="11" t="s">
        <v>23</v>
      </c>
      <c r="I3" s="11" t="s">
        <v>23</v>
      </c>
      <c r="J3" s="9">
        <v>0.0</v>
      </c>
      <c r="K3" s="11" t="s">
        <v>23</v>
      </c>
      <c r="L3" s="11" t="s">
        <v>23</v>
      </c>
      <c r="M3" s="12">
        <v>6861.167</v>
      </c>
      <c r="N3" s="13">
        <v>5315.296</v>
      </c>
      <c r="O3" s="12">
        <v>10689.409</v>
      </c>
      <c r="P3" s="13">
        <v>40985.973</v>
      </c>
      <c r="Q3" s="12">
        <v>10239.401</v>
      </c>
      <c r="R3" s="13">
        <v>10239.401</v>
      </c>
      <c r="S3" s="14">
        <f t="shared" ref="S3:S9" si="1">(M3/Q3)</f>
        <v>0.6700750366</v>
      </c>
      <c r="T3" s="15">
        <f t="shared" ref="T3:T9" si="2">N3/Q3</f>
        <v>0.5191022405</v>
      </c>
      <c r="U3" s="14">
        <f t="shared" ref="U3:U9" si="3">O3/Q3</f>
        <v>1.043948665</v>
      </c>
      <c r="V3" s="16">
        <f t="shared" ref="V3:V9" si="4">P3/1</f>
        <v>40985.973</v>
      </c>
    </row>
    <row r="4">
      <c r="A4" s="8" t="s">
        <v>24</v>
      </c>
      <c r="B4" s="9">
        <v>58.0</v>
      </c>
      <c r="C4" s="10" t="s">
        <v>22</v>
      </c>
      <c r="D4" s="11" t="s">
        <v>23</v>
      </c>
      <c r="E4" s="11" t="s">
        <v>23</v>
      </c>
      <c r="F4" s="11" t="s">
        <v>23</v>
      </c>
      <c r="G4" s="11" t="s">
        <v>23</v>
      </c>
      <c r="H4" s="11" t="s">
        <v>23</v>
      </c>
      <c r="I4" s="11" t="s">
        <v>23</v>
      </c>
      <c r="J4" s="11" t="s">
        <v>23</v>
      </c>
      <c r="K4" s="11" t="s">
        <v>23</v>
      </c>
      <c r="L4" s="11" t="s">
        <v>23</v>
      </c>
      <c r="M4" s="12">
        <v>76144.208</v>
      </c>
      <c r="N4" s="13">
        <v>3343.368</v>
      </c>
      <c r="O4" s="12">
        <v>16304.978</v>
      </c>
      <c r="P4" s="13">
        <v>32784.115</v>
      </c>
      <c r="Q4" s="12">
        <v>1701.083</v>
      </c>
      <c r="R4" s="13">
        <v>1701.083</v>
      </c>
      <c r="S4" s="14">
        <f t="shared" si="1"/>
        <v>44.76219444</v>
      </c>
      <c r="T4" s="15">
        <f t="shared" si="2"/>
        <v>1.965434961</v>
      </c>
      <c r="U4" s="14">
        <f t="shared" si="3"/>
        <v>9.585057284</v>
      </c>
      <c r="V4" s="16">
        <f t="shared" si="4"/>
        <v>32784.115</v>
      </c>
    </row>
    <row r="5">
      <c r="A5" s="8" t="s">
        <v>25</v>
      </c>
      <c r="B5" s="9">
        <v>92.0</v>
      </c>
      <c r="C5" s="10" t="s">
        <v>22</v>
      </c>
      <c r="D5" s="11" t="s">
        <v>23</v>
      </c>
      <c r="E5" s="11" t="s">
        <v>23</v>
      </c>
      <c r="F5" s="11" t="s">
        <v>23</v>
      </c>
      <c r="G5" s="11" t="s">
        <v>23</v>
      </c>
      <c r="H5" s="11" t="s">
        <v>23</v>
      </c>
      <c r="I5" s="9">
        <v>0.0</v>
      </c>
      <c r="J5" s="11" t="s">
        <v>26</v>
      </c>
      <c r="K5" s="17">
        <v>0.7</v>
      </c>
      <c r="L5" s="10" t="s">
        <v>27</v>
      </c>
      <c r="M5" s="12">
        <v>4369.782</v>
      </c>
      <c r="N5" s="13">
        <v>2073.77</v>
      </c>
      <c r="O5" s="12">
        <v>14377.3</v>
      </c>
      <c r="P5" s="13">
        <v>65866.299</v>
      </c>
      <c r="Q5" s="12">
        <v>6590.731</v>
      </c>
      <c r="R5" s="13">
        <v>6590.731</v>
      </c>
      <c r="S5" s="14">
        <f t="shared" si="1"/>
        <v>0.6630193221</v>
      </c>
      <c r="T5" s="15">
        <f t="shared" si="2"/>
        <v>0.3146494676</v>
      </c>
      <c r="U5" s="14">
        <f t="shared" si="3"/>
        <v>2.181442392</v>
      </c>
      <c r="V5" s="16">
        <f t="shared" si="4"/>
        <v>65866.299</v>
      </c>
    </row>
    <row r="6">
      <c r="A6" s="8" t="s">
        <v>28</v>
      </c>
      <c r="B6" s="9">
        <v>77.0</v>
      </c>
      <c r="C6" s="10" t="s">
        <v>22</v>
      </c>
      <c r="D6" s="10" t="s">
        <v>29</v>
      </c>
      <c r="E6" s="9">
        <v>28.0</v>
      </c>
      <c r="F6" s="11" t="s">
        <v>23</v>
      </c>
      <c r="G6" s="11" t="s">
        <v>30</v>
      </c>
      <c r="H6" s="11" t="s">
        <v>31</v>
      </c>
      <c r="I6" s="9">
        <v>0.0</v>
      </c>
      <c r="J6" s="10" t="s">
        <v>27</v>
      </c>
      <c r="K6" s="10" t="s">
        <v>27</v>
      </c>
      <c r="L6" s="10" t="s">
        <v>27</v>
      </c>
      <c r="M6" s="12">
        <v>4347.682</v>
      </c>
      <c r="N6" s="13">
        <v>5173.782</v>
      </c>
      <c r="O6" s="12">
        <v>3865.539</v>
      </c>
      <c r="P6" s="13">
        <v>36929.044</v>
      </c>
      <c r="Q6" s="12">
        <v>10390.258</v>
      </c>
      <c r="R6" s="13">
        <v>10390.258</v>
      </c>
      <c r="S6" s="14">
        <f t="shared" si="1"/>
        <v>0.4184383102</v>
      </c>
      <c r="T6" s="15">
        <f t="shared" si="2"/>
        <v>0.4979454793</v>
      </c>
      <c r="U6" s="14">
        <f t="shared" si="3"/>
        <v>0.3720349389</v>
      </c>
      <c r="V6" s="16">
        <f t="shared" si="4"/>
        <v>36929.044</v>
      </c>
    </row>
    <row r="7">
      <c r="A7" s="8" t="s">
        <v>32</v>
      </c>
      <c r="B7" s="9">
        <v>49.0</v>
      </c>
      <c r="C7" s="10" t="s">
        <v>22</v>
      </c>
      <c r="D7" s="10" t="s">
        <v>33</v>
      </c>
      <c r="E7" s="9">
        <v>5.0</v>
      </c>
      <c r="F7" s="11" t="s">
        <v>23</v>
      </c>
      <c r="G7" s="9">
        <v>1.0</v>
      </c>
      <c r="H7" s="9">
        <v>0.0</v>
      </c>
      <c r="I7" s="9">
        <v>0.0</v>
      </c>
      <c r="J7" s="11" t="s">
        <v>26</v>
      </c>
      <c r="K7" s="11" t="s">
        <v>26</v>
      </c>
      <c r="L7" s="10" t="s">
        <v>27</v>
      </c>
      <c r="M7" s="12">
        <v>3527.447</v>
      </c>
      <c r="N7" s="13">
        <v>3275.619</v>
      </c>
      <c r="O7" s="12">
        <v>1376.305</v>
      </c>
      <c r="P7" s="13">
        <v>30955.558</v>
      </c>
      <c r="Q7" s="12">
        <v>14201.179</v>
      </c>
      <c r="R7" s="13">
        <v>14201.179</v>
      </c>
      <c r="S7" s="14">
        <f t="shared" si="1"/>
        <v>0.2483911371</v>
      </c>
      <c r="T7" s="15">
        <f t="shared" si="2"/>
        <v>0.2306582432</v>
      </c>
      <c r="U7" s="14">
        <f t="shared" si="3"/>
        <v>0.09691484066</v>
      </c>
      <c r="V7" s="16">
        <f t="shared" si="4"/>
        <v>30955.558</v>
      </c>
    </row>
    <row r="8">
      <c r="A8" s="8" t="s">
        <v>34</v>
      </c>
      <c r="B8" s="9">
        <v>67.0</v>
      </c>
      <c r="C8" s="10" t="s">
        <v>22</v>
      </c>
      <c r="D8" s="10" t="s">
        <v>33</v>
      </c>
      <c r="E8" s="9">
        <v>15.0</v>
      </c>
      <c r="F8" s="10" t="s">
        <v>23</v>
      </c>
      <c r="G8" s="9">
        <v>1.0</v>
      </c>
      <c r="H8" s="9">
        <v>0.0</v>
      </c>
      <c r="I8" s="9">
        <v>0.0</v>
      </c>
      <c r="J8" s="17">
        <v>0.9</v>
      </c>
      <c r="K8" s="17">
        <v>0.25</v>
      </c>
      <c r="L8" s="10" t="s">
        <v>27</v>
      </c>
      <c r="M8" s="12">
        <v>1619.82</v>
      </c>
      <c r="N8" s="13">
        <v>539.021</v>
      </c>
      <c r="O8" s="12">
        <v>9629.409</v>
      </c>
      <c r="P8" s="13">
        <v>20255.898</v>
      </c>
      <c r="Q8" s="12">
        <v>2986.054</v>
      </c>
      <c r="R8" s="13">
        <v>2986.054</v>
      </c>
      <c r="S8" s="14">
        <f t="shared" si="1"/>
        <v>0.5424617237</v>
      </c>
      <c r="T8" s="15">
        <f t="shared" si="2"/>
        <v>0.1805128106</v>
      </c>
      <c r="U8" s="14">
        <f t="shared" si="3"/>
        <v>3.224793992</v>
      </c>
      <c r="V8" s="16">
        <f t="shared" si="4"/>
        <v>20255.898</v>
      </c>
    </row>
    <row r="9">
      <c r="A9" s="8" t="s">
        <v>35</v>
      </c>
      <c r="B9" s="9">
        <v>57.0</v>
      </c>
      <c r="C9" s="10" t="s">
        <v>22</v>
      </c>
      <c r="D9" s="10" t="s">
        <v>36</v>
      </c>
      <c r="E9" s="11" t="s">
        <v>23</v>
      </c>
      <c r="F9" s="11" t="s">
        <v>23</v>
      </c>
      <c r="G9" s="11" t="s">
        <v>37</v>
      </c>
      <c r="H9" s="11" t="s">
        <v>38</v>
      </c>
      <c r="I9" s="9">
        <v>0.0</v>
      </c>
      <c r="J9" s="11" t="s">
        <v>26</v>
      </c>
      <c r="K9" s="10" t="s">
        <v>27</v>
      </c>
      <c r="L9" s="10" t="s">
        <v>27</v>
      </c>
      <c r="M9" s="12">
        <v>3317.933</v>
      </c>
      <c r="N9" s="13">
        <v>4589.368</v>
      </c>
      <c r="O9" s="12">
        <v>6660.823</v>
      </c>
      <c r="P9" s="13">
        <v>19223.467</v>
      </c>
      <c r="Q9" s="12">
        <v>3878.761</v>
      </c>
      <c r="R9" s="13">
        <v>3878.761</v>
      </c>
      <c r="S9" s="14">
        <f t="shared" si="1"/>
        <v>0.8554105293</v>
      </c>
      <c r="T9" s="15">
        <f t="shared" si="2"/>
        <v>1.183204637</v>
      </c>
      <c r="U9" s="14">
        <f t="shared" si="3"/>
        <v>1.71725533</v>
      </c>
      <c r="V9" s="16">
        <f t="shared" si="4"/>
        <v>19223.467</v>
      </c>
    </row>
    <row r="10">
      <c r="A10" s="18" t="s">
        <v>39</v>
      </c>
      <c r="B10" s="9">
        <v>76.0</v>
      </c>
      <c r="C10" s="10" t="s">
        <v>22</v>
      </c>
      <c r="D10" s="10" t="s">
        <v>40</v>
      </c>
      <c r="E10" s="11" t="s">
        <v>41</v>
      </c>
      <c r="F10" s="19" t="s">
        <v>42</v>
      </c>
      <c r="G10" s="9">
        <v>3.0</v>
      </c>
      <c r="H10" s="9">
        <v>2.0</v>
      </c>
      <c r="I10" s="9">
        <v>0.0</v>
      </c>
      <c r="J10" s="17">
        <v>0.9</v>
      </c>
      <c r="K10" s="17">
        <v>0.8</v>
      </c>
      <c r="L10" s="10" t="s">
        <v>43</v>
      </c>
      <c r="M10" s="20">
        <v>213.607</v>
      </c>
      <c r="N10" s="21">
        <v>2363.69</v>
      </c>
      <c r="O10" s="20">
        <v>1544.305</v>
      </c>
      <c r="P10" s="21">
        <v>30269.831</v>
      </c>
      <c r="Q10" s="20">
        <v>15292.108</v>
      </c>
      <c r="R10" s="21">
        <v>15292.108</v>
      </c>
      <c r="S10" s="22">
        <f t="shared" ref="S10:S20" si="5">(M10/(Q10/1.05))/0.31</f>
        <v>0.04731248175</v>
      </c>
      <c r="T10" s="23">
        <f t="shared" ref="T10:T20" si="6">(N10/(Q10/1.05))/1.36</f>
        <v>0.1193365702</v>
      </c>
      <c r="U10" s="22">
        <f t="shared" ref="U10:U20" si="7">(O10/(Q10/1.05))/0.71</f>
        <v>0.1493470578</v>
      </c>
      <c r="V10" s="24">
        <f t="shared" ref="V10:V20" si="8">P10/0.35</f>
        <v>86485.23143</v>
      </c>
    </row>
    <row r="11">
      <c r="A11" s="18" t="s">
        <v>44</v>
      </c>
      <c r="B11" s="9">
        <v>66.0</v>
      </c>
      <c r="C11" s="10" t="s">
        <v>22</v>
      </c>
      <c r="D11" s="10" t="s">
        <v>29</v>
      </c>
      <c r="E11" s="9">
        <v>30.0</v>
      </c>
      <c r="F11" s="19" t="s">
        <v>42</v>
      </c>
      <c r="G11" s="11" t="s">
        <v>45</v>
      </c>
      <c r="H11" s="11" t="s">
        <v>46</v>
      </c>
      <c r="I11" s="9">
        <v>0.0</v>
      </c>
      <c r="J11" s="11" t="s">
        <v>26</v>
      </c>
      <c r="K11" s="11" t="s">
        <v>26</v>
      </c>
      <c r="L11" s="10" t="s">
        <v>27</v>
      </c>
      <c r="M11" s="20">
        <v>65.364</v>
      </c>
      <c r="N11" s="21">
        <v>3255.175</v>
      </c>
      <c r="O11" s="20">
        <v>14892.853</v>
      </c>
      <c r="P11" s="21">
        <v>27063.437</v>
      </c>
      <c r="Q11" s="20">
        <v>10624.087</v>
      </c>
      <c r="R11" s="21">
        <v>10624.087</v>
      </c>
      <c r="S11" s="22">
        <f t="shared" si="5"/>
        <v>0.02083889124</v>
      </c>
      <c r="T11" s="23">
        <f t="shared" si="6"/>
        <v>0.2365555347</v>
      </c>
      <c r="U11" s="22">
        <f t="shared" si="7"/>
        <v>2.073085599</v>
      </c>
      <c r="V11" s="24">
        <f t="shared" si="8"/>
        <v>77324.10571</v>
      </c>
    </row>
    <row r="12">
      <c r="A12" s="18" t="s">
        <v>47</v>
      </c>
      <c r="B12" s="9">
        <v>64.0</v>
      </c>
      <c r="C12" s="10" t="s">
        <v>22</v>
      </c>
      <c r="D12" s="10" t="s">
        <v>29</v>
      </c>
      <c r="E12" s="9">
        <v>11.0</v>
      </c>
      <c r="F12" s="25" t="s">
        <v>48</v>
      </c>
      <c r="G12" s="11" t="s">
        <v>49</v>
      </c>
      <c r="H12" s="11" t="s">
        <v>50</v>
      </c>
      <c r="I12" s="9">
        <v>0.0</v>
      </c>
      <c r="J12" s="11" t="s">
        <v>26</v>
      </c>
      <c r="K12" s="17">
        <v>0.8</v>
      </c>
      <c r="L12" s="10" t="s">
        <v>43</v>
      </c>
      <c r="M12" s="20">
        <v>70.95</v>
      </c>
      <c r="N12" s="21">
        <v>7472.217</v>
      </c>
      <c r="O12" s="20">
        <v>10597.459</v>
      </c>
      <c r="P12" s="21">
        <v>25467.759</v>
      </c>
      <c r="Q12" s="20">
        <v>16026.329</v>
      </c>
      <c r="R12" s="21">
        <v>16026.329</v>
      </c>
      <c r="S12" s="22">
        <f t="shared" si="5"/>
        <v>0.01499498208</v>
      </c>
      <c r="T12" s="23">
        <f t="shared" si="6"/>
        <v>0.3599695892</v>
      </c>
      <c r="U12" s="22">
        <f t="shared" si="7"/>
        <v>0.9779094465</v>
      </c>
      <c r="V12" s="24">
        <f t="shared" si="8"/>
        <v>72765.02571</v>
      </c>
    </row>
    <row r="13">
      <c r="A13" s="18" t="s">
        <v>51</v>
      </c>
      <c r="B13" s="9">
        <v>60.0</v>
      </c>
      <c r="C13" s="10" t="s">
        <v>22</v>
      </c>
      <c r="D13" s="10" t="s">
        <v>29</v>
      </c>
      <c r="E13" s="9">
        <v>12.0</v>
      </c>
      <c r="F13" s="25" t="s">
        <v>48</v>
      </c>
      <c r="G13" s="11" t="s">
        <v>52</v>
      </c>
      <c r="H13" s="11" t="s">
        <v>50</v>
      </c>
      <c r="I13" s="9">
        <v>0.0</v>
      </c>
      <c r="J13" s="11" t="s">
        <v>26</v>
      </c>
      <c r="K13" s="11" t="s">
        <v>26</v>
      </c>
      <c r="L13" s="10" t="s">
        <v>27</v>
      </c>
      <c r="M13" s="20">
        <v>225.778</v>
      </c>
      <c r="N13" s="21">
        <v>25938.25</v>
      </c>
      <c r="O13" s="20">
        <v>1850.376</v>
      </c>
      <c r="P13" s="21">
        <v>35759.5</v>
      </c>
      <c r="Q13" s="20">
        <v>19067.664</v>
      </c>
      <c r="R13" s="21">
        <v>19067.664</v>
      </c>
      <c r="S13" s="22">
        <f t="shared" si="5"/>
        <v>0.04010622043</v>
      </c>
      <c r="T13" s="23">
        <f t="shared" si="6"/>
        <v>1.050252133</v>
      </c>
      <c r="U13" s="22">
        <f t="shared" si="7"/>
        <v>0.1435137282</v>
      </c>
      <c r="V13" s="24">
        <f t="shared" si="8"/>
        <v>102170</v>
      </c>
    </row>
    <row r="14">
      <c r="A14" s="18" t="s">
        <v>53</v>
      </c>
      <c r="B14" s="9">
        <v>63.0</v>
      </c>
      <c r="C14" s="10" t="s">
        <v>22</v>
      </c>
      <c r="D14" s="10" t="s">
        <v>29</v>
      </c>
      <c r="E14" s="9">
        <v>23.0</v>
      </c>
      <c r="F14" s="25" t="s">
        <v>48</v>
      </c>
      <c r="G14" s="11" t="s">
        <v>54</v>
      </c>
      <c r="H14" s="11" t="s">
        <v>50</v>
      </c>
      <c r="I14" s="9">
        <v>0.0</v>
      </c>
      <c r="J14" s="11" t="s">
        <v>26</v>
      </c>
      <c r="K14" s="17">
        <v>0.2</v>
      </c>
      <c r="L14" s="10" t="s">
        <v>43</v>
      </c>
      <c r="M14" s="20">
        <v>67.95</v>
      </c>
      <c r="N14" s="21">
        <v>15522.066</v>
      </c>
      <c r="O14" s="20">
        <v>27654.765</v>
      </c>
      <c r="P14" s="21">
        <v>38285.266</v>
      </c>
      <c r="Q14" s="20">
        <v>7289.995</v>
      </c>
      <c r="R14" s="21">
        <v>7289.995</v>
      </c>
      <c r="S14" s="22">
        <f t="shared" si="5"/>
        <v>0.03157110887</v>
      </c>
      <c r="T14" s="23">
        <f t="shared" si="6"/>
        <v>1.643889744</v>
      </c>
      <c r="U14" s="22">
        <f t="shared" si="7"/>
        <v>5.610139911</v>
      </c>
      <c r="V14" s="24">
        <f t="shared" si="8"/>
        <v>109386.4743</v>
      </c>
    </row>
    <row r="15">
      <c r="A15" s="18" t="s">
        <v>55</v>
      </c>
      <c r="B15" s="9">
        <v>71.0</v>
      </c>
      <c r="C15" s="10" t="s">
        <v>22</v>
      </c>
      <c r="D15" s="10" t="s">
        <v>29</v>
      </c>
      <c r="E15" s="9">
        <v>22.0</v>
      </c>
      <c r="F15" s="25" t="s">
        <v>48</v>
      </c>
      <c r="G15" s="11" t="s">
        <v>54</v>
      </c>
      <c r="H15" s="11" t="s">
        <v>50</v>
      </c>
      <c r="I15" s="9">
        <v>0.0</v>
      </c>
      <c r="J15" s="11" t="s">
        <v>26</v>
      </c>
      <c r="K15" s="10" t="s">
        <v>27</v>
      </c>
      <c r="L15" s="10" t="s">
        <v>27</v>
      </c>
      <c r="M15" s="20">
        <v>93.364</v>
      </c>
      <c r="N15" s="21">
        <v>8131.581</v>
      </c>
      <c r="O15" s="20">
        <v>10326.51</v>
      </c>
      <c r="P15" s="21">
        <v>47680.805</v>
      </c>
      <c r="Q15" s="20">
        <v>9546.995</v>
      </c>
      <c r="R15" s="21">
        <v>9546.995</v>
      </c>
      <c r="S15" s="22">
        <f t="shared" si="5"/>
        <v>0.03312381574</v>
      </c>
      <c r="T15" s="23">
        <f t="shared" si="6"/>
        <v>0.6575952811</v>
      </c>
      <c r="U15" s="22">
        <f t="shared" si="7"/>
        <v>1.599623682</v>
      </c>
      <c r="V15" s="24">
        <f t="shared" si="8"/>
        <v>136230.8714</v>
      </c>
    </row>
    <row r="16">
      <c r="A16" s="18" t="s">
        <v>56</v>
      </c>
      <c r="B16" s="9">
        <v>39.0</v>
      </c>
      <c r="C16" s="10" t="s">
        <v>22</v>
      </c>
      <c r="D16" s="10" t="s">
        <v>29</v>
      </c>
      <c r="E16" s="9">
        <v>25.0</v>
      </c>
      <c r="F16" s="25" t="s">
        <v>48</v>
      </c>
      <c r="G16" s="9">
        <v>2.0</v>
      </c>
      <c r="H16" s="11" t="s">
        <v>57</v>
      </c>
      <c r="I16" s="9">
        <v>0.0</v>
      </c>
      <c r="J16" s="11" t="s">
        <v>26</v>
      </c>
      <c r="K16" s="11" t="s">
        <v>26</v>
      </c>
      <c r="L16" s="10" t="s">
        <v>43</v>
      </c>
      <c r="M16" s="20">
        <v>47.536</v>
      </c>
      <c r="N16" s="21">
        <v>1515.355</v>
      </c>
      <c r="O16" s="20">
        <v>139.536</v>
      </c>
      <c r="P16" s="21">
        <v>25577.324</v>
      </c>
      <c r="Q16" s="20">
        <v>21096.045</v>
      </c>
      <c r="R16" s="21">
        <v>21096.045</v>
      </c>
      <c r="S16" s="22">
        <f t="shared" si="5"/>
        <v>0.007632190406</v>
      </c>
      <c r="T16" s="23">
        <f t="shared" si="6"/>
        <v>0.05545794003</v>
      </c>
      <c r="U16" s="22">
        <f t="shared" si="7"/>
        <v>0.00978174138</v>
      </c>
      <c r="V16" s="24">
        <f t="shared" si="8"/>
        <v>73078.06857</v>
      </c>
    </row>
    <row r="17">
      <c r="A17" s="18" t="s">
        <v>58</v>
      </c>
      <c r="B17" s="9">
        <v>63.0</v>
      </c>
      <c r="C17" s="10" t="s">
        <v>22</v>
      </c>
      <c r="D17" s="10" t="s">
        <v>59</v>
      </c>
      <c r="E17" s="9">
        <v>25.0</v>
      </c>
      <c r="F17" s="25" t="s">
        <v>48</v>
      </c>
      <c r="G17" s="9">
        <v>2.0</v>
      </c>
      <c r="H17" s="9">
        <v>0.0</v>
      </c>
      <c r="I17" s="9">
        <v>0.0</v>
      </c>
      <c r="J17" s="17">
        <v>0.9</v>
      </c>
      <c r="K17" s="17">
        <v>0.9</v>
      </c>
      <c r="L17" s="10" t="s">
        <v>27</v>
      </c>
      <c r="M17" s="20">
        <v>6618.731</v>
      </c>
      <c r="N17" s="21">
        <v>5903.903</v>
      </c>
      <c r="O17" s="20">
        <v>13471.409</v>
      </c>
      <c r="P17" s="21">
        <v>24641.295</v>
      </c>
      <c r="Q17" s="20">
        <v>32182.049</v>
      </c>
      <c r="R17" s="21">
        <v>32182.049</v>
      </c>
      <c r="S17" s="22">
        <f t="shared" si="5"/>
        <v>0.6966082992</v>
      </c>
      <c r="T17" s="23">
        <f t="shared" si="6"/>
        <v>0.1416367368</v>
      </c>
      <c r="U17" s="22">
        <f t="shared" si="7"/>
        <v>0.6190564892</v>
      </c>
      <c r="V17" s="24">
        <f t="shared" si="8"/>
        <v>70403.7</v>
      </c>
    </row>
    <row r="18">
      <c r="A18" s="18" t="s">
        <v>60</v>
      </c>
      <c r="B18" s="9">
        <v>59.0</v>
      </c>
      <c r="C18" s="10" t="s">
        <v>22</v>
      </c>
      <c r="D18" s="10" t="s">
        <v>29</v>
      </c>
      <c r="E18" s="9">
        <v>20.0</v>
      </c>
      <c r="F18" s="26" t="s">
        <v>61</v>
      </c>
      <c r="G18" s="9">
        <v>2.0</v>
      </c>
      <c r="H18" s="11"/>
      <c r="I18" s="9">
        <v>0.0</v>
      </c>
      <c r="J18" s="11" t="s">
        <v>26</v>
      </c>
      <c r="K18" s="11" t="s">
        <v>26</v>
      </c>
      <c r="L18" s="10" t="s">
        <v>27</v>
      </c>
      <c r="M18" s="20">
        <v>262.192</v>
      </c>
      <c r="N18" s="21">
        <v>2578.033</v>
      </c>
      <c r="O18" s="20">
        <v>5511.175</v>
      </c>
      <c r="P18" s="21">
        <v>26642.822</v>
      </c>
      <c r="Q18" s="20">
        <v>16041.673</v>
      </c>
      <c r="R18" s="21">
        <v>16041.673</v>
      </c>
      <c r="S18" s="22">
        <f t="shared" si="5"/>
        <v>0.05536016583</v>
      </c>
      <c r="T18" s="23">
        <f t="shared" si="6"/>
        <v>0.1240764056</v>
      </c>
      <c r="U18" s="22">
        <f t="shared" si="7"/>
        <v>0.5080722706</v>
      </c>
      <c r="V18" s="24">
        <f t="shared" si="8"/>
        <v>76122.34857</v>
      </c>
    </row>
    <row r="19">
      <c r="A19" s="18" t="s">
        <v>62</v>
      </c>
      <c r="B19" s="9">
        <v>77.0</v>
      </c>
      <c r="C19" s="10" t="s">
        <v>22</v>
      </c>
      <c r="D19" s="10" t="s">
        <v>29</v>
      </c>
      <c r="E19" s="9">
        <v>18.0</v>
      </c>
      <c r="F19" s="26" t="s">
        <v>61</v>
      </c>
      <c r="G19" s="11" t="s">
        <v>63</v>
      </c>
      <c r="H19" s="11" t="s">
        <v>50</v>
      </c>
      <c r="I19" s="9">
        <v>0.0</v>
      </c>
      <c r="J19" s="17">
        <v>0.8</v>
      </c>
      <c r="K19" s="17">
        <v>0.8</v>
      </c>
      <c r="L19" s="10" t="s">
        <v>43</v>
      </c>
      <c r="M19" s="20">
        <v>71.364</v>
      </c>
      <c r="N19" s="21">
        <v>6086.832</v>
      </c>
      <c r="O19" s="20">
        <v>13998.317</v>
      </c>
      <c r="P19" s="21">
        <v>20522.253</v>
      </c>
      <c r="Q19" s="20">
        <v>17063.329</v>
      </c>
      <c r="R19" s="21">
        <v>17063.329</v>
      </c>
      <c r="S19" s="22">
        <f t="shared" si="5"/>
        <v>0.0141658626</v>
      </c>
      <c r="T19" s="23">
        <f t="shared" si="6"/>
        <v>0.2754088814</v>
      </c>
      <c r="U19" s="22">
        <f t="shared" si="7"/>
        <v>1.213229635</v>
      </c>
      <c r="V19" s="24">
        <f t="shared" si="8"/>
        <v>58635.00857</v>
      </c>
    </row>
    <row r="20">
      <c r="A20" s="18" t="s">
        <v>64</v>
      </c>
      <c r="B20" s="9">
        <v>38.0</v>
      </c>
      <c r="C20" s="10" t="s">
        <v>22</v>
      </c>
      <c r="D20" s="10" t="s">
        <v>59</v>
      </c>
      <c r="E20" s="27">
        <v>32.0</v>
      </c>
      <c r="F20" s="26" t="s">
        <v>61</v>
      </c>
      <c r="G20" s="9">
        <v>2.0</v>
      </c>
      <c r="H20" s="9">
        <v>0.0</v>
      </c>
      <c r="I20" s="9">
        <v>0.0</v>
      </c>
      <c r="J20" s="10" t="s">
        <v>27</v>
      </c>
      <c r="K20" s="10" t="s">
        <v>27</v>
      </c>
      <c r="L20" s="10" t="s">
        <v>43</v>
      </c>
      <c r="M20" s="20">
        <v>2382.205</v>
      </c>
      <c r="N20" s="21">
        <v>3758.397</v>
      </c>
      <c r="O20" s="20">
        <v>17185.116</v>
      </c>
      <c r="P20" s="21">
        <v>21300.638</v>
      </c>
      <c r="Q20" s="20">
        <v>3579.447</v>
      </c>
      <c r="R20" s="21">
        <v>3579.447</v>
      </c>
      <c r="S20" s="22">
        <f t="shared" si="5"/>
        <v>2.254191463</v>
      </c>
      <c r="T20" s="23">
        <f t="shared" si="6"/>
        <v>0.810656944</v>
      </c>
      <c r="U20" s="22">
        <f t="shared" si="7"/>
        <v>7.100149316</v>
      </c>
      <c r="V20" s="24">
        <f t="shared" si="8"/>
        <v>60858.96571</v>
      </c>
    </row>
    <row r="21">
      <c r="A21" s="28" t="s">
        <v>65</v>
      </c>
      <c r="B21" s="9">
        <v>47.0</v>
      </c>
      <c r="C21" s="10" t="s">
        <v>22</v>
      </c>
      <c r="D21" s="10" t="s">
        <v>29</v>
      </c>
      <c r="E21" s="11" t="s">
        <v>23</v>
      </c>
      <c r="F21" s="25" t="s">
        <v>48</v>
      </c>
      <c r="G21" s="11" t="s">
        <v>23</v>
      </c>
      <c r="H21" s="11" t="s">
        <v>23</v>
      </c>
      <c r="I21" s="9">
        <v>0.0</v>
      </c>
      <c r="J21" s="10" t="s">
        <v>27</v>
      </c>
      <c r="K21" s="10" t="s">
        <v>27</v>
      </c>
      <c r="L21" s="10" t="s">
        <v>27</v>
      </c>
      <c r="M21" s="29">
        <v>175.778</v>
      </c>
      <c r="N21" s="30">
        <v>12504.045</v>
      </c>
      <c r="O21" s="29">
        <v>20300.38</v>
      </c>
      <c r="P21" s="30">
        <v>36532.558</v>
      </c>
      <c r="Q21" s="29">
        <v>3003.075</v>
      </c>
      <c r="R21" s="30">
        <v>3003.075</v>
      </c>
      <c r="S21" s="31">
        <f t="shared" ref="S21:S29" si="9">(M21/(Q21/1.95))/0.19</f>
        <v>0.6007300412</v>
      </c>
      <c r="T21" s="32">
        <f t="shared" ref="T21:T29" si="10">(N21/(Q21/1.95))/1.13</f>
        <v>7.185227399</v>
      </c>
      <c r="U21" s="31">
        <f t="shared" ref="U21:U29" si="11">(O21/(Q21/1.95))/0.83</f>
        <v>15.8816093</v>
      </c>
      <c r="V21" s="33">
        <f t="shared" ref="V21:V29" si="12">P21/0.76</f>
        <v>48069.15526</v>
      </c>
    </row>
    <row r="22">
      <c r="A22" s="28" t="s">
        <v>66</v>
      </c>
      <c r="B22" s="9">
        <v>81.0</v>
      </c>
      <c r="C22" s="10" t="s">
        <v>22</v>
      </c>
      <c r="D22" s="10" t="s">
        <v>29</v>
      </c>
      <c r="E22" s="9">
        <v>25.0</v>
      </c>
      <c r="F22" s="25" t="s">
        <v>48</v>
      </c>
      <c r="G22" s="11" t="s">
        <v>54</v>
      </c>
      <c r="H22" s="11" t="s">
        <v>67</v>
      </c>
      <c r="I22" s="9">
        <v>0.0</v>
      </c>
      <c r="J22" s="10" t="s">
        <v>27</v>
      </c>
      <c r="K22" s="17">
        <v>0.1</v>
      </c>
      <c r="L22" s="10" t="s">
        <v>27</v>
      </c>
      <c r="M22" s="29">
        <v>168.95</v>
      </c>
      <c r="N22" s="30">
        <v>2136.577</v>
      </c>
      <c r="O22" s="29">
        <v>4826.882</v>
      </c>
      <c r="P22" s="30">
        <v>51741.579</v>
      </c>
      <c r="Q22" s="29">
        <v>7045.439</v>
      </c>
      <c r="R22" s="30">
        <v>7045.439</v>
      </c>
      <c r="S22" s="31">
        <f t="shared" si="9"/>
        <v>0.2461110693</v>
      </c>
      <c r="T22" s="32">
        <f t="shared" si="10"/>
        <v>0.5233191867</v>
      </c>
      <c r="U22" s="31">
        <f t="shared" si="11"/>
        <v>1.609589543</v>
      </c>
      <c r="V22" s="33">
        <f t="shared" si="12"/>
        <v>68081.025</v>
      </c>
    </row>
    <row r="23">
      <c r="A23" s="28" t="s">
        <v>68</v>
      </c>
      <c r="B23" s="9">
        <v>92.0</v>
      </c>
      <c r="C23" s="10" t="s">
        <v>22</v>
      </c>
      <c r="D23" s="10" t="s">
        <v>29</v>
      </c>
      <c r="E23" s="9">
        <v>55.0</v>
      </c>
      <c r="F23" s="25" t="s">
        <v>48</v>
      </c>
      <c r="G23" s="11" t="s">
        <v>69</v>
      </c>
      <c r="H23" s="11" t="s">
        <v>70</v>
      </c>
      <c r="I23" s="9">
        <v>0.0</v>
      </c>
      <c r="J23" s="10" t="s">
        <v>27</v>
      </c>
      <c r="K23" s="10" t="s">
        <v>27</v>
      </c>
      <c r="L23" s="10" t="s">
        <v>27</v>
      </c>
      <c r="M23" s="29">
        <v>56.121</v>
      </c>
      <c r="N23" s="30">
        <v>3944.891</v>
      </c>
      <c r="O23" s="29">
        <v>4502.589</v>
      </c>
      <c r="P23" s="30">
        <v>59032.47</v>
      </c>
      <c r="Q23" s="29">
        <v>16453.685</v>
      </c>
      <c r="R23" s="30">
        <v>16453.685</v>
      </c>
      <c r="S23" s="31">
        <f t="shared" si="9"/>
        <v>0.03500605999</v>
      </c>
      <c r="T23" s="32">
        <f t="shared" si="10"/>
        <v>0.4137404639</v>
      </c>
      <c r="U23" s="31">
        <f t="shared" si="11"/>
        <v>0.6429180908</v>
      </c>
      <c r="V23" s="33">
        <f t="shared" si="12"/>
        <v>77674.30263</v>
      </c>
    </row>
    <row r="24">
      <c r="A24" s="28" t="s">
        <v>71</v>
      </c>
      <c r="B24" s="9">
        <v>60.0</v>
      </c>
      <c r="C24" s="10" t="s">
        <v>22</v>
      </c>
      <c r="D24" s="10" t="s">
        <v>29</v>
      </c>
      <c r="E24" s="9">
        <v>15.0</v>
      </c>
      <c r="F24" s="25" t="s">
        <v>48</v>
      </c>
      <c r="G24" s="11" t="s">
        <v>63</v>
      </c>
      <c r="H24" s="11" t="s">
        <v>50</v>
      </c>
      <c r="I24" s="9">
        <v>0.0</v>
      </c>
      <c r="J24" s="11" t="s">
        <v>72</v>
      </c>
      <c r="K24" s="11" t="s">
        <v>72</v>
      </c>
      <c r="L24" s="11" t="s">
        <v>23</v>
      </c>
      <c r="M24" s="29">
        <v>538.778</v>
      </c>
      <c r="N24" s="30">
        <v>10231.581</v>
      </c>
      <c r="O24" s="29">
        <v>942.406</v>
      </c>
      <c r="P24" s="30">
        <v>36892.747</v>
      </c>
      <c r="Q24" s="29">
        <v>8310.338</v>
      </c>
      <c r="R24" s="30">
        <v>8310.338</v>
      </c>
      <c r="S24" s="31">
        <f t="shared" si="9"/>
        <v>0.6653837286</v>
      </c>
      <c r="T24" s="32">
        <f t="shared" si="10"/>
        <v>2.124614919</v>
      </c>
      <c r="U24" s="31">
        <f t="shared" si="11"/>
        <v>0.2664255516</v>
      </c>
      <c r="V24" s="33">
        <f t="shared" si="12"/>
        <v>48543.08816</v>
      </c>
    </row>
    <row r="25">
      <c r="A25" s="28" t="s">
        <v>73</v>
      </c>
      <c r="B25" s="9">
        <v>81.0</v>
      </c>
      <c r="C25" s="10" t="s">
        <v>22</v>
      </c>
      <c r="D25" s="10" t="s">
        <v>29</v>
      </c>
      <c r="E25" s="9">
        <v>28.0</v>
      </c>
      <c r="F25" s="25" t="s">
        <v>48</v>
      </c>
      <c r="G25" s="11" t="s">
        <v>54</v>
      </c>
      <c r="H25" s="11" t="s">
        <v>50</v>
      </c>
      <c r="I25" s="9">
        <v>0.0</v>
      </c>
      <c r="J25" s="11" t="s">
        <v>72</v>
      </c>
      <c r="K25" s="11" t="s">
        <v>72</v>
      </c>
      <c r="L25" s="11" t="s">
        <v>23</v>
      </c>
      <c r="M25" s="29">
        <v>962.435</v>
      </c>
      <c r="N25" s="30">
        <v>2565.648</v>
      </c>
      <c r="O25" s="29">
        <v>2297.912</v>
      </c>
      <c r="P25" s="30">
        <v>38002.68</v>
      </c>
      <c r="Q25" s="29">
        <v>16763.915</v>
      </c>
      <c r="R25" s="30">
        <v>16763.915</v>
      </c>
      <c r="S25" s="31">
        <f t="shared" si="9"/>
        <v>0.5892193064</v>
      </c>
      <c r="T25" s="32">
        <f t="shared" si="10"/>
        <v>0.2641057094</v>
      </c>
      <c r="U25" s="31">
        <f t="shared" si="11"/>
        <v>0.3220434437</v>
      </c>
      <c r="V25" s="33">
        <f t="shared" si="12"/>
        <v>50003.52632</v>
      </c>
    </row>
    <row r="26">
      <c r="A26" s="28" t="s">
        <v>74</v>
      </c>
      <c r="B26" s="9">
        <v>81.0</v>
      </c>
      <c r="C26" s="10" t="s">
        <v>22</v>
      </c>
      <c r="D26" s="10" t="s">
        <v>29</v>
      </c>
      <c r="E26" s="9">
        <v>45.0</v>
      </c>
      <c r="F26" s="25" t="s">
        <v>48</v>
      </c>
      <c r="G26" s="11" t="s">
        <v>75</v>
      </c>
      <c r="H26" s="11" t="s">
        <v>70</v>
      </c>
      <c r="I26" s="9">
        <v>0.0</v>
      </c>
      <c r="J26" s="11" t="s">
        <v>72</v>
      </c>
      <c r="K26" s="11" t="s">
        <v>76</v>
      </c>
      <c r="L26" s="10" t="s">
        <v>27</v>
      </c>
      <c r="M26" s="29">
        <v>118.121</v>
      </c>
      <c r="N26" s="30">
        <v>336.607</v>
      </c>
      <c r="O26" s="29">
        <v>4760.125</v>
      </c>
      <c r="P26" s="30">
        <v>52471.245</v>
      </c>
      <c r="Q26" s="29">
        <v>10022.723</v>
      </c>
      <c r="R26" s="30">
        <v>10022.723</v>
      </c>
      <c r="S26" s="31">
        <f t="shared" si="9"/>
        <v>0.1209546022</v>
      </c>
      <c r="T26" s="32">
        <f t="shared" si="10"/>
        <v>0.05795535672</v>
      </c>
      <c r="U26" s="31">
        <f t="shared" si="11"/>
        <v>1.115807172</v>
      </c>
      <c r="V26" s="33">
        <f t="shared" si="12"/>
        <v>69041.11184</v>
      </c>
    </row>
    <row r="27">
      <c r="A27" s="28" t="s">
        <v>77</v>
      </c>
      <c r="B27" s="9">
        <v>66.0</v>
      </c>
      <c r="C27" s="10" t="s">
        <v>22</v>
      </c>
      <c r="D27" s="10" t="s">
        <v>29</v>
      </c>
      <c r="E27" s="9">
        <v>10.0</v>
      </c>
      <c r="F27" s="25" t="s">
        <v>48</v>
      </c>
      <c r="G27" s="11" t="s">
        <v>78</v>
      </c>
      <c r="H27" s="11" t="s">
        <v>79</v>
      </c>
      <c r="I27" s="9">
        <v>0.0</v>
      </c>
      <c r="J27" s="11" t="s">
        <v>26</v>
      </c>
      <c r="K27" s="11" t="s">
        <v>23</v>
      </c>
      <c r="L27" s="10" t="s">
        <v>27</v>
      </c>
      <c r="M27" s="29">
        <v>0.0</v>
      </c>
      <c r="N27" s="30">
        <v>0.0</v>
      </c>
      <c r="O27" s="29">
        <v>499.506</v>
      </c>
      <c r="P27" s="30">
        <v>29274.981</v>
      </c>
      <c r="Q27" s="29">
        <v>8868.288</v>
      </c>
      <c r="R27" s="30">
        <v>8868.288</v>
      </c>
      <c r="S27" s="31">
        <f t="shared" si="9"/>
        <v>0</v>
      </c>
      <c r="T27" s="32">
        <f t="shared" si="10"/>
        <v>0</v>
      </c>
      <c r="U27" s="31">
        <f t="shared" si="11"/>
        <v>0.1323297341</v>
      </c>
      <c r="V27" s="33">
        <f t="shared" si="12"/>
        <v>38519.71184</v>
      </c>
    </row>
    <row r="28">
      <c r="A28" s="28" t="s">
        <v>80</v>
      </c>
      <c r="B28" s="9">
        <v>68.0</v>
      </c>
      <c r="C28" s="10" t="s">
        <v>22</v>
      </c>
      <c r="D28" s="10" t="s">
        <v>29</v>
      </c>
      <c r="E28" s="9">
        <v>12.0</v>
      </c>
      <c r="F28" s="25" t="s">
        <v>48</v>
      </c>
      <c r="G28" s="11" t="s">
        <v>63</v>
      </c>
      <c r="H28" s="11" t="s">
        <v>50</v>
      </c>
      <c r="I28" s="9">
        <v>0.0</v>
      </c>
      <c r="J28" s="11" t="s">
        <v>26</v>
      </c>
      <c r="K28" s="11" t="s">
        <v>26</v>
      </c>
      <c r="L28" s="10" t="s">
        <v>27</v>
      </c>
      <c r="M28" s="29">
        <v>0.0</v>
      </c>
      <c r="N28" s="30">
        <v>0.0</v>
      </c>
      <c r="O28" s="29">
        <v>4142.225</v>
      </c>
      <c r="P28" s="30">
        <v>22893.676</v>
      </c>
      <c r="Q28" s="29">
        <v>6152.024</v>
      </c>
      <c r="R28" s="30">
        <v>6152.024</v>
      </c>
      <c r="S28" s="31">
        <f t="shared" si="9"/>
        <v>0</v>
      </c>
      <c r="T28" s="32">
        <f t="shared" si="10"/>
        <v>0</v>
      </c>
      <c r="U28" s="31">
        <f t="shared" si="11"/>
        <v>1.581875076</v>
      </c>
      <c r="V28" s="33">
        <f t="shared" si="12"/>
        <v>30123.25789</v>
      </c>
    </row>
    <row r="29">
      <c r="A29" s="28" t="s">
        <v>81</v>
      </c>
      <c r="B29" s="9">
        <v>70.0</v>
      </c>
      <c r="C29" s="10" t="s">
        <v>22</v>
      </c>
      <c r="D29" s="10" t="s">
        <v>29</v>
      </c>
      <c r="E29" s="9">
        <v>20.0</v>
      </c>
      <c r="F29" s="25" t="s">
        <v>48</v>
      </c>
      <c r="G29" s="11" t="s">
        <v>63</v>
      </c>
      <c r="H29" s="11" t="s">
        <v>50</v>
      </c>
      <c r="I29" s="9">
        <v>0.0</v>
      </c>
      <c r="J29" s="11" t="s">
        <v>82</v>
      </c>
      <c r="K29" s="11" t="s">
        <v>26</v>
      </c>
      <c r="L29" s="10" t="s">
        <v>27</v>
      </c>
      <c r="M29" s="29">
        <v>0.0</v>
      </c>
      <c r="N29" s="30">
        <v>0.0</v>
      </c>
      <c r="O29" s="29">
        <v>1510.598</v>
      </c>
      <c r="P29" s="30">
        <v>28104.588</v>
      </c>
      <c r="Q29" s="29">
        <v>2755.326</v>
      </c>
      <c r="R29" s="30">
        <v>2755.326</v>
      </c>
      <c r="S29" s="31">
        <f t="shared" si="9"/>
        <v>0</v>
      </c>
      <c r="T29" s="32">
        <f t="shared" si="10"/>
        <v>0</v>
      </c>
      <c r="U29" s="31">
        <f t="shared" si="11"/>
        <v>1.288049146</v>
      </c>
      <c r="V29" s="33">
        <f t="shared" si="12"/>
        <v>36979.72105</v>
      </c>
    </row>
    <row r="30">
      <c r="A30" s="34" t="s">
        <v>83</v>
      </c>
      <c r="B30" s="9">
        <v>43.0</v>
      </c>
      <c r="C30" s="10" t="s">
        <v>22</v>
      </c>
      <c r="D30" s="10" t="s">
        <v>29</v>
      </c>
      <c r="E30" s="9">
        <v>12.0</v>
      </c>
      <c r="F30" s="25" t="s">
        <v>48</v>
      </c>
      <c r="G30" s="11" t="s">
        <v>63</v>
      </c>
      <c r="H30" s="11" t="s">
        <v>50</v>
      </c>
      <c r="I30" s="9">
        <v>0.0</v>
      </c>
      <c r="J30" s="11" t="s">
        <v>26</v>
      </c>
      <c r="K30" s="11" t="s">
        <v>26</v>
      </c>
      <c r="L30" s="10" t="s">
        <v>27</v>
      </c>
      <c r="M30" s="35">
        <v>129.95</v>
      </c>
      <c r="N30" s="36">
        <v>7548.66</v>
      </c>
      <c r="O30" s="35">
        <v>926.406</v>
      </c>
      <c r="P30" s="36">
        <v>40942.902</v>
      </c>
      <c r="Q30" s="35">
        <v>14630.714</v>
      </c>
      <c r="R30" s="36">
        <v>5069.004</v>
      </c>
      <c r="S30" s="37">
        <f t="shared" ref="S30:S39" si="13">(M30/(Q30/2.33)/0.3)</f>
        <v>0.06898353241</v>
      </c>
      <c r="T30" s="38">
        <f t="shared" ref="T30:T39" si="14">(N30/(R30/1.31)/0.6)</f>
        <v>3.251376602</v>
      </c>
      <c r="U30" s="37">
        <f t="shared" ref="U30:U39" si="15">(O30/(R30/1.31))/0.97</f>
        <v>0.2468188285</v>
      </c>
      <c r="V30" s="39">
        <f t="shared" ref="V30:V39" si="16">P30/1.6</f>
        <v>25589.31375</v>
      </c>
    </row>
    <row r="31">
      <c r="A31" s="34" t="s">
        <v>84</v>
      </c>
      <c r="B31" s="9">
        <v>49.0</v>
      </c>
      <c r="C31" s="10" t="s">
        <v>22</v>
      </c>
      <c r="D31" s="10" t="s">
        <v>29</v>
      </c>
      <c r="E31" s="9">
        <v>12.0</v>
      </c>
      <c r="F31" s="25" t="s">
        <v>48</v>
      </c>
      <c r="G31" s="11" t="s">
        <v>63</v>
      </c>
      <c r="H31" s="11" t="s">
        <v>50</v>
      </c>
      <c r="I31" s="9">
        <v>0.0</v>
      </c>
      <c r="J31" s="11" t="s">
        <v>26</v>
      </c>
      <c r="K31" s="17">
        <v>0.9</v>
      </c>
      <c r="L31" s="10" t="s">
        <v>27</v>
      </c>
      <c r="M31" s="35">
        <v>22.121</v>
      </c>
      <c r="N31" s="36">
        <v>1808.506</v>
      </c>
      <c r="O31" s="35">
        <v>313.607</v>
      </c>
      <c r="P31" s="36">
        <v>55552.165</v>
      </c>
      <c r="Q31" s="35">
        <v>7275.347</v>
      </c>
      <c r="R31" s="36">
        <v>1325.506</v>
      </c>
      <c r="S31" s="37">
        <f t="shared" si="13"/>
        <v>0.02361487821</v>
      </c>
      <c r="T31" s="38">
        <f t="shared" si="14"/>
        <v>2.978916303</v>
      </c>
      <c r="U31" s="37">
        <f t="shared" si="15"/>
        <v>0.3195240935</v>
      </c>
      <c r="V31" s="39">
        <f t="shared" si="16"/>
        <v>34720.10313</v>
      </c>
    </row>
    <row r="32">
      <c r="A32" s="34" t="s">
        <v>85</v>
      </c>
      <c r="B32" s="9">
        <v>82.0</v>
      </c>
      <c r="C32" s="10" t="s">
        <v>22</v>
      </c>
      <c r="D32" s="10" t="s">
        <v>29</v>
      </c>
      <c r="E32" s="9">
        <v>22.0</v>
      </c>
      <c r="F32" s="25" t="s">
        <v>48</v>
      </c>
      <c r="G32" s="11" t="s">
        <v>54</v>
      </c>
      <c r="H32" s="11" t="s">
        <v>50</v>
      </c>
      <c r="I32" s="9">
        <v>0.0</v>
      </c>
      <c r="J32" s="11" t="s">
        <v>26</v>
      </c>
      <c r="K32" s="11" t="s">
        <v>26</v>
      </c>
      <c r="L32" s="10" t="s">
        <v>27</v>
      </c>
      <c r="M32" s="35">
        <v>42.121</v>
      </c>
      <c r="N32" s="36">
        <v>3065.861</v>
      </c>
      <c r="O32" s="35">
        <v>1143.305</v>
      </c>
      <c r="P32" s="36">
        <v>37943.508</v>
      </c>
      <c r="Q32" s="35">
        <v>10064.723</v>
      </c>
      <c r="R32" s="36">
        <v>3682.225</v>
      </c>
      <c r="S32" s="37">
        <f t="shared" si="13"/>
        <v>0.03250360359</v>
      </c>
      <c r="T32" s="38">
        <f t="shared" si="14"/>
        <v>1.817867327</v>
      </c>
      <c r="U32" s="37">
        <f t="shared" si="15"/>
        <v>0.4193255661</v>
      </c>
      <c r="V32" s="39">
        <f t="shared" si="16"/>
        <v>23714.6925</v>
      </c>
    </row>
    <row r="33">
      <c r="A33" s="34" t="s">
        <v>86</v>
      </c>
      <c r="B33" s="9">
        <v>71.0</v>
      </c>
      <c r="C33" s="10" t="s">
        <v>22</v>
      </c>
      <c r="D33" s="10" t="s">
        <v>29</v>
      </c>
      <c r="E33" s="9">
        <v>40.0</v>
      </c>
      <c r="F33" s="25" t="s">
        <v>48</v>
      </c>
      <c r="G33" s="11" t="s">
        <v>87</v>
      </c>
      <c r="H33" s="11" t="s">
        <v>88</v>
      </c>
      <c r="I33" s="9">
        <v>0.0</v>
      </c>
      <c r="J33" s="11" t="s">
        <v>26</v>
      </c>
      <c r="K33" s="11" t="s">
        <v>26</v>
      </c>
      <c r="L33" s="10" t="s">
        <v>27</v>
      </c>
      <c r="M33" s="35">
        <v>994.506</v>
      </c>
      <c r="N33" s="36">
        <v>5728.146</v>
      </c>
      <c r="O33" s="35">
        <v>8537.489</v>
      </c>
      <c r="P33" s="36">
        <v>42937.671</v>
      </c>
      <c r="Q33" s="35">
        <v>14709.673</v>
      </c>
      <c r="R33" s="36">
        <v>6747.459</v>
      </c>
      <c r="S33" s="37">
        <f t="shared" si="13"/>
        <v>0.5250964178</v>
      </c>
      <c r="T33" s="38">
        <f t="shared" si="14"/>
        <v>1.85350546</v>
      </c>
      <c r="U33" s="37">
        <f t="shared" si="15"/>
        <v>1.708793031</v>
      </c>
      <c r="V33" s="39">
        <f t="shared" si="16"/>
        <v>26836.04438</v>
      </c>
    </row>
    <row r="34">
      <c r="A34" s="34" t="s">
        <v>89</v>
      </c>
      <c r="B34" s="9">
        <v>65.0</v>
      </c>
      <c r="C34" s="10" t="s">
        <v>22</v>
      </c>
      <c r="D34" s="10" t="s">
        <v>29</v>
      </c>
      <c r="E34" s="9">
        <v>15.0</v>
      </c>
      <c r="F34" s="25" t="s">
        <v>48</v>
      </c>
      <c r="G34" s="11" t="s">
        <v>63</v>
      </c>
      <c r="H34" s="11" t="s">
        <v>90</v>
      </c>
      <c r="I34" s="9">
        <v>0.0</v>
      </c>
      <c r="J34" s="11" t="s">
        <v>26</v>
      </c>
      <c r="K34" s="11" t="s">
        <v>26</v>
      </c>
      <c r="L34" s="10" t="s">
        <v>27</v>
      </c>
      <c r="M34" s="35">
        <v>30.121</v>
      </c>
      <c r="N34" s="36">
        <v>2696.477</v>
      </c>
      <c r="O34" s="35">
        <v>3771.175</v>
      </c>
      <c r="P34" s="36">
        <v>40380.508</v>
      </c>
      <c r="Q34" s="35">
        <v>6161.51</v>
      </c>
      <c r="R34" s="36">
        <v>2032.891</v>
      </c>
      <c r="S34" s="37">
        <f t="shared" si="13"/>
        <v>0.03796792778</v>
      </c>
      <c r="T34" s="38">
        <f t="shared" si="14"/>
        <v>2.896027439</v>
      </c>
      <c r="U34" s="37">
        <f t="shared" si="15"/>
        <v>2.505313937</v>
      </c>
      <c r="V34" s="39">
        <f t="shared" si="16"/>
        <v>25237.8175</v>
      </c>
    </row>
    <row r="35">
      <c r="A35" s="34" t="s">
        <v>91</v>
      </c>
      <c r="B35" s="9">
        <v>57.0</v>
      </c>
      <c r="C35" s="10" t="s">
        <v>22</v>
      </c>
      <c r="D35" s="10" t="s">
        <v>29</v>
      </c>
      <c r="E35" s="9">
        <v>18.0</v>
      </c>
      <c r="F35" s="25" t="s">
        <v>48</v>
      </c>
      <c r="G35" s="11" t="s">
        <v>63</v>
      </c>
      <c r="H35" s="11" t="s">
        <v>92</v>
      </c>
      <c r="I35" s="9">
        <v>0.0</v>
      </c>
      <c r="J35" s="11" t="s">
        <v>26</v>
      </c>
      <c r="K35" s="11" t="s">
        <v>26</v>
      </c>
      <c r="L35" s="10" t="s">
        <v>27</v>
      </c>
      <c r="M35" s="35">
        <v>84.95</v>
      </c>
      <c r="N35" s="36">
        <v>2402.79</v>
      </c>
      <c r="O35" s="35">
        <v>13953.338</v>
      </c>
      <c r="P35" s="36">
        <v>61722.462</v>
      </c>
      <c r="Q35" s="35">
        <v>16418.693</v>
      </c>
      <c r="R35" s="36">
        <v>6135.631</v>
      </c>
      <c r="S35" s="37">
        <f t="shared" si="13"/>
        <v>0.0401845831</v>
      </c>
      <c r="T35" s="38">
        <f t="shared" si="14"/>
        <v>0.855020698</v>
      </c>
      <c r="U35" s="37">
        <f t="shared" si="15"/>
        <v>3.071273149</v>
      </c>
      <c r="V35" s="39">
        <f t="shared" si="16"/>
        <v>38576.53875</v>
      </c>
    </row>
    <row r="36">
      <c r="A36" s="34" t="s">
        <v>93</v>
      </c>
      <c r="B36" s="9">
        <v>83.0</v>
      </c>
      <c r="C36" s="10" t="s">
        <v>22</v>
      </c>
      <c r="D36" s="10" t="s">
        <v>29</v>
      </c>
      <c r="E36" s="9">
        <v>19.0</v>
      </c>
      <c r="F36" s="25" t="s">
        <v>48</v>
      </c>
      <c r="G36" s="11" t="s">
        <v>94</v>
      </c>
      <c r="H36" s="11" t="s">
        <v>95</v>
      </c>
      <c r="I36" s="9">
        <v>0.0</v>
      </c>
      <c r="J36" s="11" t="s">
        <v>26</v>
      </c>
      <c r="K36" s="11" t="s">
        <v>26</v>
      </c>
      <c r="L36" s="10" t="s">
        <v>27</v>
      </c>
      <c r="M36" s="35">
        <v>46.121</v>
      </c>
      <c r="N36" s="36">
        <v>5127.61</v>
      </c>
      <c r="O36" s="35">
        <v>8221.803</v>
      </c>
      <c r="P36" s="36">
        <v>63505.512</v>
      </c>
      <c r="Q36" s="35">
        <v>33075.525</v>
      </c>
      <c r="R36" s="36">
        <v>9030.844</v>
      </c>
      <c r="S36" s="37">
        <f t="shared" si="13"/>
        <v>0.01082995458</v>
      </c>
      <c r="T36" s="38">
        <f t="shared" si="14"/>
        <v>1.239671711</v>
      </c>
      <c r="U36" s="37">
        <f t="shared" si="15"/>
        <v>1.229527616</v>
      </c>
      <c r="V36" s="39">
        <f t="shared" si="16"/>
        <v>39690.945</v>
      </c>
    </row>
    <row r="37">
      <c r="A37" s="34" t="s">
        <v>96</v>
      </c>
      <c r="B37" s="9">
        <v>54.0</v>
      </c>
      <c r="C37" s="10" t="s">
        <v>22</v>
      </c>
      <c r="D37" s="10" t="s">
        <v>29</v>
      </c>
      <c r="E37" s="9">
        <v>15.0</v>
      </c>
      <c r="F37" s="25" t="s">
        <v>48</v>
      </c>
      <c r="G37" s="11" t="s">
        <v>63</v>
      </c>
      <c r="H37" s="11" t="s">
        <v>97</v>
      </c>
      <c r="I37" s="9">
        <v>0.0</v>
      </c>
      <c r="J37" s="11" t="s">
        <v>26</v>
      </c>
      <c r="K37" s="11" t="s">
        <v>98</v>
      </c>
      <c r="L37" s="10" t="s">
        <v>27</v>
      </c>
      <c r="M37" s="35">
        <v>69.95</v>
      </c>
      <c r="N37" s="36">
        <v>7883.187</v>
      </c>
      <c r="O37" s="35">
        <v>14656.631</v>
      </c>
      <c r="P37" s="36">
        <v>74225.202</v>
      </c>
      <c r="Q37" s="35">
        <v>37364.815</v>
      </c>
      <c r="R37" s="36">
        <v>9951.714</v>
      </c>
      <c r="S37" s="37">
        <f t="shared" si="13"/>
        <v>0.01453983737</v>
      </c>
      <c r="T37" s="38">
        <f t="shared" si="14"/>
        <v>1.729513624</v>
      </c>
      <c r="U37" s="37">
        <f t="shared" si="15"/>
        <v>1.98900479</v>
      </c>
      <c r="V37" s="39">
        <f t="shared" si="16"/>
        <v>46390.75125</v>
      </c>
    </row>
    <row r="38">
      <c r="A38" s="34" t="s">
        <v>99</v>
      </c>
      <c r="B38" s="9">
        <v>70.0</v>
      </c>
      <c r="C38" s="10" t="s">
        <v>22</v>
      </c>
      <c r="D38" s="10" t="s">
        <v>29</v>
      </c>
      <c r="E38" s="9">
        <v>22.0</v>
      </c>
      <c r="F38" s="25" t="s">
        <v>48</v>
      </c>
      <c r="G38" s="11" t="s">
        <v>54</v>
      </c>
      <c r="H38" s="11" t="s">
        <v>97</v>
      </c>
      <c r="I38" s="9">
        <v>0.0</v>
      </c>
      <c r="J38" s="11" t="s">
        <v>26</v>
      </c>
      <c r="K38" s="17">
        <v>0.7</v>
      </c>
      <c r="L38" s="10" t="s">
        <v>27</v>
      </c>
      <c r="M38" s="35">
        <v>40.536</v>
      </c>
      <c r="N38" s="36">
        <v>2269.234</v>
      </c>
      <c r="O38" s="35">
        <v>226.192</v>
      </c>
      <c r="P38" s="36">
        <v>46450.964</v>
      </c>
      <c r="Q38" s="35">
        <v>11813.258</v>
      </c>
      <c r="R38" s="36">
        <v>3375.447</v>
      </c>
      <c r="S38" s="37">
        <f t="shared" si="13"/>
        <v>0.02665053112</v>
      </c>
      <c r="T38" s="38">
        <f t="shared" si="14"/>
        <v>1.467803889</v>
      </c>
      <c r="U38" s="37">
        <f t="shared" si="15"/>
        <v>0.09049936018</v>
      </c>
      <c r="V38" s="39">
        <f t="shared" si="16"/>
        <v>29031.8525</v>
      </c>
    </row>
    <row r="39">
      <c r="A39" s="34" t="s">
        <v>100</v>
      </c>
      <c r="B39" s="9">
        <v>77.0</v>
      </c>
      <c r="C39" s="10" t="s">
        <v>22</v>
      </c>
      <c r="D39" s="10" t="s">
        <v>29</v>
      </c>
      <c r="E39" s="9">
        <v>55.0</v>
      </c>
      <c r="F39" s="25" t="s">
        <v>48</v>
      </c>
      <c r="G39" s="11" t="s">
        <v>101</v>
      </c>
      <c r="H39" s="11" t="s">
        <v>102</v>
      </c>
      <c r="I39" s="9">
        <v>0.0</v>
      </c>
      <c r="J39" s="11" t="s">
        <v>26</v>
      </c>
      <c r="K39" s="17">
        <v>0.1</v>
      </c>
      <c r="L39" s="10" t="s">
        <v>43</v>
      </c>
      <c r="M39" s="35">
        <v>46.121</v>
      </c>
      <c r="N39" s="36">
        <v>7824.945</v>
      </c>
      <c r="O39" s="35">
        <v>3491.225</v>
      </c>
      <c r="P39" s="36">
        <v>46872.914</v>
      </c>
      <c r="Q39" s="35">
        <v>25052.978</v>
      </c>
      <c r="R39" s="36">
        <v>4978.731</v>
      </c>
      <c r="S39" s="37">
        <f t="shared" si="13"/>
        <v>0.01429795824</v>
      </c>
      <c r="T39" s="38">
        <f t="shared" si="14"/>
        <v>3.43148952</v>
      </c>
      <c r="U39" s="37">
        <f t="shared" si="15"/>
        <v>0.9470191</v>
      </c>
      <c r="V39" s="39">
        <f t="shared" si="16"/>
        <v>29295.57125</v>
      </c>
    </row>
    <row r="40">
      <c r="A40" s="40" t="s">
        <v>103</v>
      </c>
      <c r="B40" s="9">
        <v>35.0</v>
      </c>
      <c r="C40" s="10" t="s">
        <v>22</v>
      </c>
      <c r="D40" s="10" t="s">
        <v>29</v>
      </c>
      <c r="E40" s="9">
        <v>15.0</v>
      </c>
      <c r="F40" s="19" t="s">
        <v>42</v>
      </c>
      <c r="G40" s="11" t="s">
        <v>63</v>
      </c>
      <c r="H40" s="11" t="s">
        <v>50</v>
      </c>
      <c r="I40" s="9">
        <v>0.0</v>
      </c>
      <c r="J40" s="11" t="s">
        <v>26</v>
      </c>
      <c r="K40" s="11" t="s">
        <v>26</v>
      </c>
      <c r="L40" s="10" t="s">
        <v>27</v>
      </c>
      <c r="M40" s="41">
        <v>178.192</v>
      </c>
      <c r="N40" s="42">
        <v>3471.761</v>
      </c>
      <c r="O40" s="41">
        <v>1712.548</v>
      </c>
      <c r="P40" s="42">
        <v>44634.269</v>
      </c>
      <c r="Q40" s="41">
        <v>15393.836</v>
      </c>
      <c r="R40" s="42">
        <v>22058.413</v>
      </c>
      <c r="S40" s="43">
        <f t="shared" ref="S40:S49" si="17">(M40/(Q40/2.46))/0.05</f>
        <v>0.5695166819</v>
      </c>
      <c r="T40" s="44">
        <f t="shared" ref="T40:T49" si="18">(N40/(R40/2.75))/0.88</f>
        <v>0.4918419618</v>
      </c>
      <c r="U40" s="43">
        <f t="shared" ref="U40:U49" si="19">(O40/(R40/2.75))/1.05</f>
        <v>0.2033348801</v>
      </c>
      <c r="V40" s="45">
        <f t="shared" ref="V40:V49" si="20">P40/1.41</f>
        <v>31655.50993</v>
      </c>
    </row>
    <row r="41">
      <c r="A41" s="40" t="s">
        <v>104</v>
      </c>
      <c r="B41" s="9">
        <v>68.0</v>
      </c>
      <c r="C41" s="10" t="s">
        <v>22</v>
      </c>
      <c r="D41" s="10" t="s">
        <v>29</v>
      </c>
      <c r="E41" s="9">
        <v>12.0</v>
      </c>
      <c r="F41" s="19" t="s">
        <v>42</v>
      </c>
      <c r="G41" s="11" t="s">
        <v>63</v>
      </c>
      <c r="H41" s="11" t="s">
        <v>50</v>
      </c>
      <c r="I41" s="9">
        <v>0.0</v>
      </c>
      <c r="J41" s="11" t="s">
        <v>26</v>
      </c>
      <c r="K41" s="11" t="s">
        <v>26</v>
      </c>
      <c r="L41" s="10" t="s">
        <v>27</v>
      </c>
      <c r="M41" s="41">
        <v>41.95</v>
      </c>
      <c r="N41" s="42">
        <v>2267.134</v>
      </c>
      <c r="O41" s="41">
        <v>12343.945</v>
      </c>
      <c r="P41" s="42">
        <v>34480.772</v>
      </c>
      <c r="Q41" s="41">
        <v>5906.338</v>
      </c>
      <c r="R41" s="42">
        <v>11498.551</v>
      </c>
      <c r="S41" s="43">
        <f t="shared" si="17"/>
        <v>0.3494449522</v>
      </c>
      <c r="T41" s="44">
        <f t="shared" si="18"/>
        <v>0.6161466562</v>
      </c>
      <c r="U41" s="43">
        <f t="shared" si="19"/>
        <v>2.811604676</v>
      </c>
      <c r="V41" s="45">
        <f t="shared" si="20"/>
        <v>24454.44823</v>
      </c>
    </row>
    <row r="42">
      <c r="A42" s="40" t="s">
        <v>105</v>
      </c>
      <c r="B42" s="9">
        <v>74.0</v>
      </c>
      <c r="C42" s="10" t="s">
        <v>22</v>
      </c>
      <c r="D42" s="10" t="s">
        <v>106</v>
      </c>
      <c r="E42" s="9">
        <v>20.0</v>
      </c>
      <c r="F42" s="19" t="s">
        <v>42</v>
      </c>
      <c r="G42" s="9">
        <v>1.0</v>
      </c>
      <c r="H42" s="9">
        <v>0.0</v>
      </c>
      <c r="I42" s="9">
        <v>0.0</v>
      </c>
      <c r="J42" s="17">
        <v>0.9</v>
      </c>
      <c r="K42" s="17">
        <v>0.9</v>
      </c>
      <c r="L42" s="10" t="s">
        <v>27</v>
      </c>
      <c r="M42" s="41">
        <v>141.364</v>
      </c>
      <c r="N42" s="42">
        <v>4721.974</v>
      </c>
      <c r="O42" s="41">
        <v>13798.51</v>
      </c>
      <c r="P42" s="42">
        <v>50418.633</v>
      </c>
      <c r="Q42" s="41">
        <v>14063.957</v>
      </c>
      <c r="R42" s="42">
        <v>23257.283</v>
      </c>
      <c r="S42" s="43">
        <f t="shared" si="17"/>
        <v>0.4945342765</v>
      </c>
      <c r="T42" s="44">
        <f t="shared" si="18"/>
        <v>0.6344751771</v>
      </c>
      <c r="U42" s="43">
        <f t="shared" si="19"/>
        <v>1.553876898</v>
      </c>
      <c r="V42" s="45">
        <f t="shared" si="20"/>
        <v>35757.89574</v>
      </c>
    </row>
    <row r="43">
      <c r="A43" s="40" t="s">
        <v>107</v>
      </c>
      <c r="B43" s="9">
        <v>65.0</v>
      </c>
      <c r="C43" s="10" t="s">
        <v>22</v>
      </c>
      <c r="D43" s="10" t="s">
        <v>29</v>
      </c>
      <c r="E43" s="9">
        <v>30.0</v>
      </c>
      <c r="F43" s="19" t="s">
        <v>42</v>
      </c>
      <c r="G43" s="11" t="s">
        <v>54</v>
      </c>
      <c r="H43" s="11" t="s">
        <v>50</v>
      </c>
      <c r="I43" s="9">
        <v>0.0</v>
      </c>
      <c r="J43" s="11" t="s">
        <v>26</v>
      </c>
      <c r="K43" s="11" t="s">
        <v>26</v>
      </c>
      <c r="L43" s="10" t="s">
        <v>27</v>
      </c>
      <c r="M43" s="41">
        <v>97.95</v>
      </c>
      <c r="N43" s="42">
        <v>3685.075</v>
      </c>
      <c r="O43" s="41">
        <v>16841.53</v>
      </c>
      <c r="P43" s="42">
        <v>38220.926</v>
      </c>
      <c r="Q43" s="41">
        <v>11044.664</v>
      </c>
      <c r="R43" s="42">
        <v>25459.576</v>
      </c>
      <c r="S43" s="43">
        <f t="shared" si="17"/>
        <v>0.4363319699</v>
      </c>
      <c r="T43" s="44">
        <f t="shared" si="18"/>
        <v>0.4523193699</v>
      </c>
      <c r="U43" s="43">
        <f t="shared" si="19"/>
        <v>1.732502106</v>
      </c>
      <c r="V43" s="45">
        <f t="shared" si="20"/>
        <v>27107.03972</v>
      </c>
    </row>
    <row r="44">
      <c r="A44" s="40" t="s">
        <v>108</v>
      </c>
      <c r="B44" s="9">
        <v>80.0</v>
      </c>
      <c r="C44" s="10" t="s">
        <v>22</v>
      </c>
      <c r="D44" s="10" t="s">
        <v>29</v>
      </c>
      <c r="E44" s="9">
        <v>18.0</v>
      </c>
      <c r="F44" s="25" t="s">
        <v>48</v>
      </c>
      <c r="G44" s="11" t="s">
        <v>63</v>
      </c>
      <c r="H44" s="11" t="s">
        <v>109</v>
      </c>
      <c r="I44" s="9">
        <v>0.0</v>
      </c>
      <c r="J44" s="11" t="s">
        <v>26</v>
      </c>
      <c r="K44" s="11" t="s">
        <v>26</v>
      </c>
      <c r="L44" s="10" t="s">
        <v>27</v>
      </c>
      <c r="M44" s="41">
        <v>66.536</v>
      </c>
      <c r="N44" s="42">
        <v>6924.359</v>
      </c>
      <c r="O44" s="41">
        <v>10908.974</v>
      </c>
      <c r="P44" s="42">
        <v>55014.34</v>
      </c>
      <c r="Q44" s="41">
        <v>13912.392</v>
      </c>
      <c r="R44" s="42">
        <v>35862.12</v>
      </c>
      <c r="S44" s="43">
        <f t="shared" si="17"/>
        <v>0.2352989479</v>
      </c>
      <c r="T44" s="44">
        <f t="shared" si="18"/>
        <v>0.6033837898</v>
      </c>
      <c r="U44" s="43">
        <f t="shared" si="19"/>
        <v>0.7966936249</v>
      </c>
      <c r="V44" s="45">
        <f t="shared" si="20"/>
        <v>39017.26241</v>
      </c>
    </row>
    <row r="45">
      <c r="A45" s="40" t="s">
        <v>110</v>
      </c>
      <c r="B45" s="9">
        <v>65.0</v>
      </c>
      <c r="C45" s="10" t="s">
        <v>22</v>
      </c>
      <c r="D45" s="10" t="s">
        <v>29</v>
      </c>
      <c r="E45" s="9">
        <v>15.0</v>
      </c>
      <c r="F45" s="25" t="s">
        <v>48</v>
      </c>
      <c r="G45" s="9">
        <v>1.0</v>
      </c>
      <c r="H45" s="11" t="s">
        <v>23</v>
      </c>
      <c r="I45" s="9">
        <v>0.0</v>
      </c>
      <c r="J45" s="11" t="s">
        <v>26</v>
      </c>
      <c r="K45" s="17">
        <v>0.7</v>
      </c>
      <c r="L45" s="10" t="s">
        <v>27</v>
      </c>
      <c r="M45" s="41">
        <v>60.95</v>
      </c>
      <c r="N45" s="42">
        <v>5450.581</v>
      </c>
      <c r="O45" s="41">
        <v>4022.933</v>
      </c>
      <c r="P45" s="42">
        <v>42454.976</v>
      </c>
      <c r="Q45" s="41">
        <v>13089.815</v>
      </c>
      <c r="R45" s="42">
        <v>19756.655</v>
      </c>
      <c r="S45" s="43">
        <f t="shared" si="17"/>
        <v>0.2290895631</v>
      </c>
      <c r="T45" s="44">
        <f t="shared" si="18"/>
        <v>0.862143193</v>
      </c>
      <c r="U45" s="43">
        <f t="shared" si="19"/>
        <v>0.533301467</v>
      </c>
      <c r="V45" s="45">
        <f t="shared" si="20"/>
        <v>30109.91206</v>
      </c>
    </row>
    <row r="46">
      <c r="A46" s="40" t="s">
        <v>111</v>
      </c>
      <c r="B46" s="9">
        <v>65.0</v>
      </c>
      <c r="C46" s="10" t="s">
        <v>22</v>
      </c>
      <c r="D46" s="10" t="s">
        <v>29</v>
      </c>
      <c r="E46" s="9">
        <v>19.0</v>
      </c>
      <c r="F46" s="25" t="s">
        <v>48</v>
      </c>
      <c r="G46" s="9">
        <v>1.0</v>
      </c>
      <c r="H46" s="9">
        <v>0.0</v>
      </c>
      <c r="I46" s="9">
        <v>0.0</v>
      </c>
      <c r="J46" s="11" t="s">
        <v>26</v>
      </c>
      <c r="K46" s="11" t="s">
        <v>26</v>
      </c>
      <c r="L46" s="10" t="s">
        <v>27</v>
      </c>
      <c r="M46" s="41">
        <v>7093.468</v>
      </c>
      <c r="N46" s="42">
        <v>2793.196</v>
      </c>
      <c r="O46" s="41">
        <v>17483.066</v>
      </c>
      <c r="P46" s="42">
        <v>31981.462</v>
      </c>
      <c r="Q46" s="41">
        <v>11558.35</v>
      </c>
      <c r="R46" s="42">
        <v>16934.241</v>
      </c>
      <c r="S46" s="43">
        <f t="shared" si="17"/>
        <v>30.19450229</v>
      </c>
      <c r="T46" s="44">
        <f t="shared" si="18"/>
        <v>0.5154489947</v>
      </c>
      <c r="U46" s="43">
        <f t="shared" si="19"/>
        <v>2.703928826</v>
      </c>
      <c r="V46" s="45">
        <f t="shared" si="20"/>
        <v>22681.88794</v>
      </c>
    </row>
    <row r="47">
      <c r="A47" s="40" t="s">
        <v>112</v>
      </c>
      <c r="B47" s="9">
        <v>68.0</v>
      </c>
      <c r="C47" s="10" t="s">
        <v>22</v>
      </c>
      <c r="D47" s="10" t="s">
        <v>29</v>
      </c>
      <c r="E47" s="9">
        <v>25.0</v>
      </c>
      <c r="F47" s="25" t="s">
        <v>48</v>
      </c>
      <c r="G47" s="11" t="s">
        <v>113</v>
      </c>
      <c r="H47" s="11" t="s">
        <v>50</v>
      </c>
      <c r="I47" s="9">
        <v>0.0</v>
      </c>
      <c r="J47" s="11" t="s">
        <v>26</v>
      </c>
      <c r="K47" s="17">
        <v>0.8</v>
      </c>
      <c r="L47" s="10" t="s">
        <v>27</v>
      </c>
      <c r="M47" s="41">
        <v>170.364</v>
      </c>
      <c r="N47" s="42">
        <v>2668.225</v>
      </c>
      <c r="O47" s="41">
        <v>3671.983</v>
      </c>
      <c r="P47" s="42">
        <v>30830.55</v>
      </c>
      <c r="Q47" s="41">
        <v>7729.794</v>
      </c>
      <c r="R47" s="42">
        <v>19378.756</v>
      </c>
      <c r="S47" s="43">
        <f t="shared" si="17"/>
        <v>1.084363801</v>
      </c>
      <c r="T47" s="44">
        <f t="shared" si="18"/>
        <v>0.4302754586</v>
      </c>
      <c r="U47" s="43">
        <f t="shared" si="19"/>
        <v>0.4962701596</v>
      </c>
      <c r="V47" s="45">
        <f t="shared" si="20"/>
        <v>21865.6383</v>
      </c>
    </row>
    <row r="48">
      <c r="A48" s="40" t="s">
        <v>114</v>
      </c>
      <c r="B48" s="9">
        <v>63.0</v>
      </c>
      <c r="C48" s="10" t="s">
        <v>22</v>
      </c>
      <c r="D48" s="10" t="s">
        <v>29</v>
      </c>
      <c r="E48" s="9">
        <v>18.0</v>
      </c>
      <c r="F48" s="26" t="s">
        <v>61</v>
      </c>
      <c r="G48" s="11" t="s">
        <v>52</v>
      </c>
      <c r="H48" s="11" t="s">
        <v>50</v>
      </c>
      <c r="I48" s="9">
        <v>0.0</v>
      </c>
      <c r="J48" s="10" t="s">
        <v>27</v>
      </c>
      <c r="K48" s="11" t="s">
        <v>76</v>
      </c>
      <c r="L48" s="10" t="s">
        <v>27</v>
      </c>
      <c r="M48" s="41">
        <v>46.121</v>
      </c>
      <c r="N48" s="42">
        <v>2022.548</v>
      </c>
      <c r="O48" s="41">
        <v>3193.468</v>
      </c>
      <c r="P48" s="42">
        <v>63391.645</v>
      </c>
      <c r="Q48" s="41">
        <v>11064.016</v>
      </c>
      <c r="R48" s="42">
        <v>25713.434</v>
      </c>
      <c r="S48" s="43">
        <f t="shared" si="17"/>
        <v>0.2050930874</v>
      </c>
      <c r="T48" s="44">
        <f t="shared" si="18"/>
        <v>0.2458039055</v>
      </c>
      <c r="U48" s="43">
        <f t="shared" si="19"/>
        <v>0.3252714033</v>
      </c>
      <c r="V48" s="45">
        <f t="shared" si="20"/>
        <v>44958.61348</v>
      </c>
    </row>
    <row r="49">
      <c r="A49" s="40" t="s">
        <v>115</v>
      </c>
      <c r="B49" s="9">
        <v>79.0</v>
      </c>
      <c r="C49" s="10" t="s">
        <v>22</v>
      </c>
      <c r="D49" s="10" t="s">
        <v>29</v>
      </c>
      <c r="E49" s="9">
        <v>30.0</v>
      </c>
      <c r="F49" s="26" t="s">
        <v>61</v>
      </c>
      <c r="G49" s="11" t="s">
        <v>54</v>
      </c>
      <c r="H49" s="11" t="s">
        <v>88</v>
      </c>
      <c r="I49" s="9">
        <v>0.0</v>
      </c>
      <c r="J49" s="10" t="s">
        <v>27</v>
      </c>
      <c r="K49" s="10" t="s">
        <v>27</v>
      </c>
      <c r="L49" s="10" t="s">
        <v>27</v>
      </c>
      <c r="M49" s="41">
        <v>51.95</v>
      </c>
      <c r="N49" s="42">
        <v>1128.234</v>
      </c>
      <c r="O49" s="41">
        <v>7659.418</v>
      </c>
      <c r="P49" s="42">
        <v>53376.039</v>
      </c>
      <c r="Q49" s="41">
        <v>7969.095</v>
      </c>
      <c r="R49" s="42">
        <v>20129.848</v>
      </c>
      <c r="S49" s="43">
        <f t="shared" si="17"/>
        <v>0.320731526</v>
      </c>
      <c r="T49" s="44">
        <f t="shared" si="18"/>
        <v>0.1751494224</v>
      </c>
      <c r="U49" s="43">
        <f t="shared" si="19"/>
        <v>0.9965490289</v>
      </c>
      <c r="V49" s="45">
        <f t="shared" si="20"/>
        <v>37855.34681</v>
      </c>
    </row>
    <row r="50">
      <c r="A50" s="46" t="s">
        <v>116</v>
      </c>
      <c r="B50" s="9">
        <v>63.0</v>
      </c>
      <c r="C50" s="10" t="s">
        <v>22</v>
      </c>
      <c r="D50" s="47" t="s">
        <v>59</v>
      </c>
      <c r="E50" s="9">
        <v>21.0</v>
      </c>
      <c r="F50" s="25" t="s">
        <v>48</v>
      </c>
      <c r="G50" s="9">
        <v>2.0</v>
      </c>
      <c r="H50" s="11" t="s">
        <v>95</v>
      </c>
      <c r="I50" s="9">
        <v>0.0</v>
      </c>
      <c r="J50" s="11" t="s">
        <v>26</v>
      </c>
      <c r="K50" s="11" t="s">
        <v>26</v>
      </c>
      <c r="L50" s="10" t="s">
        <v>27</v>
      </c>
      <c r="M50" s="48">
        <v>14183.459</v>
      </c>
      <c r="N50" s="49">
        <v>8209.995</v>
      </c>
      <c r="O50" s="48">
        <v>13769.915</v>
      </c>
      <c r="P50" s="49">
        <v>101321.817</v>
      </c>
      <c r="Q50" s="48">
        <v>11054.782</v>
      </c>
      <c r="R50" s="49">
        <v>7472.823</v>
      </c>
      <c r="S50" s="50">
        <f t="shared" ref="S50:S59" si="21">(M50/(Q50/0.59))/0.1</f>
        <v>7.569792701</v>
      </c>
      <c r="T50" s="51">
        <f t="shared" ref="T50:T59" si="22">(N50/(R50/2.22))/0.79</f>
        <v>3.087337301</v>
      </c>
      <c r="U50" s="50">
        <f t="shared" ref="U50:U59" si="23">(O50/(R50/2.22))/0.29</f>
        <v>14.10592402</v>
      </c>
      <c r="V50" s="52">
        <f t="shared" ref="V50:V59" si="24">P50/5.31</f>
        <v>19081.32147</v>
      </c>
    </row>
    <row r="51">
      <c r="A51" s="46" t="s">
        <v>117</v>
      </c>
      <c r="B51" s="9">
        <v>77.0</v>
      </c>
      <c r="C51" s="10" t="s">
        <v>22</v>
      </c>
      <c r="D51" s="10" t="s">
        <v>29</v>
      </c>
      <c r="E51" s="9">
        <v>23.0</v>
      </c>
      <c r="F51" s="25" t="s">
        <v>48</v>
      </c>
      <c r="G51" s="11" t="s">
        <v>30</v>
      </c>
      <c r="H51" s="11" t="s">
        <v>90</v>
      </c>
      <c r="I51" s="9">
        <v>0.0</v>
      </c>
      <c r="J51" s="11" t="s">
        <v>26</v>
      </c>
      <c r="K51" s="11" t="s">
        <v>26</v>
      </c>
      <c r="L51" s="10" t="s">
        <v>27</v>
      </c>
      <c r="M51" s="48">
        <v>2821.861</v>
      </c>
      <c r="N51" s="49">
        <v>8367.43</v>
      </c>
      <c r="O51" s="48">
        <v>608.485</v>
      </c>
      <c r="P51" s="49">
        <v>21309.706</v>
      </c>
      <c r="Q51" s="48">
        <v>15264.572</v>
      </c>
      <c r="R51" s="49">
        <v>15828.765</v>
      </c>
      <c r="S51" s="50">
        <f t="shared" si="21"/>
        <v>1.090694184</v>
      </c>
      <c r="T51" s="51">
        <f t="shared" si="22"/>
        <v>1.485494128</v>
      </c>
      <c r="U51" s="50">
        <f t="shared" si="23"/>
        <v>0.2942780177</v>
      </c>
      <c r="V51" s="52">
        <f t="shared" si="24"/>
        <v>4013.127307</v>
      </c>
    </row>
    <row r="52">
      <c r="A52" s="46" t="s">
        <v>118</v>
      </c>
      <c r="B52" s="9">
        <v>64.0</v>
      </c>
      <c r="C52" s="10" t="s">
        <v>22</v>
      </c>
      <c r="D52" s="10" t="s">
        <v>40</v>
      </c>
      <c r="E52" s="9">
        <v>25.0</v>
      </c>
      <c r="F52" s="25" t="s">
        <v>48</v>
      </c>
      <c r="G52" s="11" t="s">
        <v>54</v>
      </c>
      <c r="H52" s="11" t="s">
        <v>90</v>
      </c>
      <c r="I52" s="9">
        <v>0.0</v>
      </c>
      <c r="J52" s="11" t="s">
        <v>26</v>
      </c>
      <c r="K52" s="10" t="s">
        <v>27</v>
      </c>
      <c r="L52" s="10" t="s">
        <v>27</v>
      </c>
      <c r="M52" s="48">
        <v>1777.305</v>
      </c>
      <c r="N52" s="49">
        <v>1983.891</v>
      </c>
      <c r="O52" s="48">
        <v>1543.062</v>
      </c>
      <c r="P52" s="49">
        <v>30497.12</v>
      </c>
      <c r="Q52" s="48">
        <v>6312.317</v>
      </c>
      <c r="R52" s="49">
        <v>7337.409</v>
      </c>
      <c r="S52" s="50">
        <f t="shared" si="21"/>
        <v>1.661212436</v>
      </c>
      <c r="T52" s="51">
        <f t="shared" si="22"/>
        <v>0.7598029271</v>
      </c>
      <c r="U52" s="50">
        <f t="shared" si="23"/>
        <v>1.609887858</v>
      </c>
      <c r="V52" s="52">
        <f t="shared" si="24"/>
        <v>5743.3371</v>
      </c>
    </row>
    <row r="53">
      <c r="A53" s="46" t="s">
        <v>119</v>
      </c>
      <c r="B53" s="9">
        <v>70.0</v>
      </c>
      <c r="C53" s="10" t="s">
        <v>22</v>
      </c>
      <c r="D53" s="10" t="s">
        <v>29</v>
      </c>
      <c r="E53" s="9">
        <v>30.0</v>
      </c>
      <c r="F53" s="25" t="s">
        <v>48</v>
      </c>
      <c r="G53" s="11" t="s">
        <v>30</v>
      </c>
      <c r="H53" s="11" t="s">
        <v>120</v>
      </c>
      <c r="I53" s="9">
        <v>0.0</v>
      </c>
      <c r="J53" s="11" t="s">
        <v>26</v>
      </c>
      <c r="K53" s="11" t="s">
        <v>26</v>
      </c>
      <c r="L53" s="10" t="s">
        <v>27</v>
      </c>
      <c r="M53" s="48">
        <v>5693.51</v>
      </c>
      <c r="N53" s="49">
        <v>9985.915</v>
      </c>
      <c r="O53" s="48">
        <v>440.263</v>
      </c>
      <c r="P53" s="49">
        <v>18888.421</v>
      </c>
      <c r="Q53" s="48">
        <v>20934.593</v>
      </c>
      <c r="R53" s="49">
        <v>17863.714</v>
      </c>
      <c r="S53" s="50">
        <f t="shared" si="21"/>
        <v>1.604602917</v>
      </c>
      <c r="T53" s="51">
        <f t="shared" si="22"/>
        <v>1.570876313</v>
      </c>
      <c r="U53" s="50">
        <f t="shared" si="23"/>
        <v>0.1886667673</v>
      </c>
      <c r="V53" s="52">
        <f t="shared" si="24"/>
        <v>3557.141431</v>
      </c>
    </row>
    <row r="54">
      <c r="A54" s="46" t="s">
        <v>121</v>
      </c>
      <c r="B54" s="9">
        <v>49.0</v>
      </c>
      <c r="C54" s="10" t="s">
        <v>22</v>
      </c>
      <c r="D54" s="10" t="s">
        <v>36</v>
      </c>
      <c r="E54" s="9">
        <v>45.0</v>
      </c>
      <c r="F54" s="25" t="s">
        <v>48</v>
      </c>
      <c r="G54" s="11" t="s">
        <v>54</v>
      </c>
      <c r="H54" s="11" t="s">
        <v>70</v>
      </c>
      <c r="I54" s="9">
        <v>0.0</v>
      </c>
      <c r="J54" s="11" t="s">
        <v>26</v>
      </c>
      <c r="K54" s="11" t="s">
        <v>26</v>
      </c>
      <c r="L54" s="10" t="s">
        <v>27</v>
      </c>
      <c r="M54" s="48">
        <v>9847.894</v>
      </c>
      <c r="N54" s="49">
        <v>15225.179</v>
      </c>
      <c r="O54" s="48">
        <v>1464.82</v>
      </c>
      <c r="P54" s="49">
        <v>31607.777</v>
      </c>
      <c r="Q54" s="48">
        <v>20113.35</v>
      </c>
      <c r="R54" s="49">
        <v>17751.25</v>
      </c>
      <c r="S54" s="50">
        <f t="shared" si="21"/>
        <v>2.888756701</v>
      </c>
      <c r="T54" s="51">
        <f t="shared" si="22"/>
        <v>2.410234785</v>
      </c>
      <c r="U54" s="50">
        <f t="shared" si="23"/>
        <v>0.6316991567</v>
      </c>
      <c r="V54" s="52">
        <f t="shared" si="24"/>
        <v>5952.500377</v>
      </c>
    </row>
    <row r="55">
      <c r="A55" s="46" t="s">
        <v>122</v>
      </c>
      <c r="B55" s="9">
        <v>75.0</v>
      </c>
      <c r="C55" s="10" t="s">
        <v>22</v>
      </c>
      <c r="D55" s="10" t="s">
        <v>29</v>
      </c>
      <c r="E55" s="9">
        <v>45.0</v>
      </c>
      <c r="F55" s="25" t="s">
        <v>48</v>
      </c>
      <c r="G55" s="11" t="s">
        <v>123</v>
      </c>
      <c r="H55" s="11" t="s">
        <v>90</v>
      </c>
      <c r="I55" s="9">
        <v>0.0</v>
      </c>
      <c r="J55" s="11" t="s">
        <v>26</v>
      </c>
      <c r="K55" s="17">
        <v>0.3</v>
      </c>
      <c r="L55" s="10" t="s">
        <v>27</v>
      </c>
      <c r="M55" s="48">
        <v>4894.903</v>
      </c>
      <c r="N55" s="49">
        <v>5229.024</v>
      </c>
      <c r="O55" s="48">
        <v>2677.225</v>
      </c>
      <c r="P55" s="49">
        <v>87079.692</v>
      </c>
      <c r="Q55" s="48">
        <v>8950.368</v>
      </c>
      <c r="R55" s="49">
        <v>5130.903</v>
      </c>
      <c r="S55" s="50">
        <f t="shared" si="21"/>
        <v>3.226674892</v>
      </c>
      <c r="T55" s="51">
        <f t="shared" si="22"/>
        <v>2.863866135</v>
      </c>
      <c r="U55" s="50">
        <f t="shared" si="23"/>
        <v>3.994349331</v>
      </c>
      <c r="V55" s="52">
        <f t="shared" si="24"/>
        <v>16399.1887</v>
      </c>
    </row>
    <row r="56">
      <c r="A56" s="46" t="s">
        <v>124</v>
      </c>
      <c r="B56" s="9">
        <v>38.0</v>
      </c>
      <c r="C56" s="10" t="s">
        <v>22</v>
      </c>
      <c r="D56" s="10" t="s">
        <v>29</v>
      </c>
      <c r="E56" s="9">
        <v>22.0</v>
      </c>
      <c r="F56" s="26" t="s">
        <v>61</v>
      </c>
      <c r="G56" s="9">
        <v>2.0</v>
      </c>
      <c r="H56" s="11" t="s">
        <v>23</v>
      </c>
      <c r="I56" s="11" t="s">
        <v>23</v>
      </c>
      <c r="J56" s="10" t="s">
        <v>27</v>
      </c>
      <c r="K56" s="10" t="s">
        <v>27</v>
      </c>
      <c r="L56" s="10" t="s">
        <v>27</v>
      </c>
      <c r="M56" s="48">
        <v>11565.309</v>
      </c>
      <c r="N56" s="49">
        <v>18527.714</v>
      </c>
      <c r="O56" s="48">
        <v>7089.267</v>
      </c>
      <c r="P56" s="49">
        <v>66056.663</v>
      </c>
      <c r="Q56" s="48">
        <v>14790.702</v>
      </c>
      <c r="R56" s="49">
        <v>9968.652</v>
      </c>
      <c r="S56" s="50">
        <f t="shared" si="21"/>
        <v>4.613393137</v>
      </c>
      <c r="T56" s="51">
        <f t="shared" si="22"/>
        <v>5.222894893</v>
      </c>
      <c r="U56" s="50">
        <f t="shared" si="23"/>
        <v>5.444022038</v>
      </c>
      <c r="V56" s="52">
        <f t="shared" si="24"/>
        <v>12440.04953</v>
      </c>
    </row>
    <row r="57">
      <c r="A57" s="46" t="s">
        <v>125</v>
      </c>
      <c r="B57" s="9">
        <v>75.0</v>
      </c>
      <c r="C57" s="10" t="s">
        <v>22</v>
      </c>
      <c r="D57" s="10" t="s">
        <v>33</v>
      </c>
      <c r="E57" s="9">
        <v>27.0</v>
      </c>
      <c r="F57" s="26" t="s">
        <v>61</v>
      </c>
      <c r="G57" s="9">
        <v>2.0</v>
      </c>
      <c r="H57" s="9">
        <v>1.0</v>
      </c>
      <c r="I57" s="9">
        <v>0.0</v>
      </c>
      <c r="J57" s="17">
        <v>0.9</v>
      </c>
      <c r="K57" s="17">
        <v>0.9</v>
      </c>
      <c r="L57" s="10" t="s">
        <v>27</v>
      </c>
      <c r="M57" s="48">
        <v>4464.66</v>
      </c>
      <c r="N57" s="49">
        <v>10514.602</v>
      </c>
      <c r="O57" s="48">
        <v>5061.075</v>
      </c>
      <c r="P57" s="49">
        <v>27295.626</v>
      </c>
      <c r="Q57" s="48">
        <v>18846.279</v>
      </c>
      <c r="R57" s="49">
        <v>10375.48</v>
      </c>
      <c r="S57" s="50">
        <f t="shared" si="21"/>
        <v>1.397702645</v>
      </c>
      <c r="T57" s="51">
        <f t="shared" si="22"/>
        <v>2.847806808</v>
      </c>
      <c r="U57" s="50">
        <f t="shared" si="23"/>
        <v>3.734131021</v>
      </c>
      <c r="V57" s="52">
        <f t="shared" si="24"/>
        <v>5140.419209</v>
      </c>
    </row>
    <row r="58">
      <c r="A58" s="46" t="s">
        <v>126</v>
      </c>
      <c r="B58" s="9">
        <v>85.0</v>
      </c>
      <c r="C58" s="10" t="s">
        <v>22</v>
      </c>
      <c r="D58" s="10" t="s">
        <v>29</v>
      </c>
      <c r="E58" s="9">
        <v>30.0</v>
      </c>
      <c r="F58" s="26" t="s">
        <v>61</v>
      </c>
      <c r="G58" s="11" t="s">
        <v>54</v>
      </c>
      <c r="H58" s="11" t="s">
        <v>50</v>
      </c>
      <c r="I58" s="9">
        <v>0.0</v>
      </c>
      <c r="J58" s="11" t="s">
        <v>26</v>
      </c>
      <c r="K58" s="11" t="s">
        <v>72</v>
      </c>
      <c r="L58" s="10" t="s">
        <v>27</v>
      </c>
      <c r="M58" s="48">
        <v>5975.439</v>
      </c>
      <c r="N58" s="49">
        <v>6454.439</v>
      </c>
      <c r="O58" s="48">
        <v>15659.622</v>
      </c>
      <c r="P58" s="49">
        <v>33660.567</v>
      </c>
      <c r="Q58" s="48">
        <v>7419.539</v>
      </c>
      <c r="R58" s="49">
        <v>7557.338</v>
      </c>
      <c r="S58" s="50">
        <f t="shared" si="21"/>
        <v>4.751655069</v>
      </c>
      <c r="T58" s="51">
        <f t="shared" si="22"/>
        <v>2.40002374</v>
      </c>
      <c r="U58" s="50">
        <f t="shared" si="23"/>
        <v>15.86234549</v>
      </c>
      <c r="V58" s="52">
        <f t="shared" si="24"/>
        <v>6339.089831</v>
      </c>
    </row>
    <row r="59">
      <c r="A59" s="46" t="s">
        <v>127</v>
      </c>
      <c r="B59" s="9">
        <v>82.0</v>
      </c>
      <c r="C59" s="10" t="s">
        <v>22</v>
      </c>
      <c r="D59" s="10" t="s">
        <v>29</v>
      </c>
      <c r="E59" s="9">
        <v>40.0</v>
      </c>
      <c r="F59" s="26" t="s">
        <v>61</v>
      </c>
      <c r="G59" s="11" t="s">
        <v>54</v>
      </c>
      <c r="H59" s="11" t="s">
        <v>70</v>
      </c>
      <c r="I59" s="9">
        <v>0.0</v>
      </c>
      <c r="J59" s="10" t="s">
        <v>27</v>
      </c>
      <c r="K59" s="10" t="s">
        <v>27</v>
      </c>
      <c r="L59" s="10" t="s">
        <v>27</v>
      </c>
      <c r="M59" s="48">
        <v>6872.167</v>
      </c>
      <c r="N59" s="49">
        <v>8420.995</v>
      </c>
      <c r="O59" s="48">
        <v>1148.82</v>
      </c>
      <c r="P59" s="49">
        <v>18061.199</v>
      </c>
      <c r="Q59" s="48">
        <v>12878.744</v>
      </c>
      <c r="R59" s="49">
        <v>11117.894</v>
      </c>
      <c r="S59" s="50">
        <f t="shared" si="21"/>
        <v>3.148271703</v>
      </c>
      <c r="T59" s="51">
        <f t="shared" si="22"/>
        <v>2.128466227</v>
      </c>
      <c r="U59" s="50">
        <f t="shared" si="23"/>
        <v>0.7910144828</v>
      </c>
      <c r="V59" s="52">
        <f t="shared" si="24"/>
        <v>3401.355744</v>
      </c>
    </row>
    <row r="60">
      <c r="A60" s="53" t="s">
        <v>128</v>
      </c>
      <c r="B60" s="9">
        <v>62.0</v>
      </c>
      <c r="C60" s="10" t="s">
        <v>22</v>
      </c>
      <c r="D60" s="10" t="s">
        <v>29</v>
      </c>
      <c r="E60" s="9">
        <v>16.0</v>
      </c>
      <c r="F60" s="25" t="s">
        <v>48</v>
      </c>
      <c r="G60" s="11" t="s">
        <v>63</v>
      </c>
      <c r="H60" s="11" t="s">
        <v>90</v>
      </c>
      <c r="I60" s="9">
        <v>0.0</v>
      </c>
      <c r="J60" s="11" t="s">
        <v>26</v>
      </c>
      <c r="K60" s="17">
        <v>0.2</v>
      </c>
      <c r="L60" s="10" t="s">
        <v>27</v>
      </c>
      <c r="M60" s="54">
        <v>107.364</v>
      </c>
      <c r="N60" s="55">
        <v>25776.229</v>
      </c>
      <c r="O60" s="54">
        <v>6491.803</v>
      </c>
      <c r="P60" s="55">
        <v>58879.905</v>
      </c>
      <c r="Q60" s="54">
        <v>2440.69</v>
      </c>
      <c r="R60" s="55">
        <v>4174.953</v>
      </c>
      <c r="S60" s="56">
        <f t="shared" ref="S60:S68" si="25">(M60/(Q60/1.18))/0.24</f>
        <v>0.2162802322</v>
      </c>
      <c r="T60" s="57">
        <f t="shared" ref="T60:T68" si="26">(N60/(R60/1.73))/0.8</f>
        <v>13.35131083</v>
      </c>
      <c r="U60" s="56">
        <f t="shared" ref="U60:U68" si="27">(O60/(R60/1.73))/0.65</f>
        <v>4.138533624</v>
      </c>
      <c r="V60" s="58">
        <f t="shared" ref="V60:V68" si="28">P60/4.03</f>
        <v>14610.39826</v>
      </c>
    </row>
    <row r="61">
      <c r="A61" s="53" t="s">
        <v>129</v>
      </c>
      <c r="B61" s="9">
        <v>73.0</v>
      </c>
      <c r="C61" s="10" t="s">
        <v>22</v>
      </c>
      <c r="D61" s="10" t="s">
        <v>29</v>
      </c>
      <c r="E61" s="9">
        <v>18.0</v>
      </c>
      <c r="F61" s="25" t="s">
        <v>48</v>
      </c>
      <c r="G61" s="11" t="s">
        <v>63</v>
      </c>
      <c r="H61" s="11" t="s">
        <v>50</v>
      </c>
      <c r="I61" s="9">
        <v>0.0</v>
      </c>
      <c r="J61" s="11" t="s">
        <v>26</v>
      </c>
      <c r="K61" s="17">
        <v>0.8</v>
      </c>
      <c r="L61" s="10" t="s">
        <v>27</v>
      </c>
      <c r="M61" s="54">
        <v>97.364</v>
      </c>
      <c r="N61" s="55">
        <v>10478.43</v>
      </c>
      <c r="O61" s="54">
        <v>9198.773</v>
      </c>
      <c r="P61" s="55">
        <v>55675.663</v>
      </c>
      <c r="Q61" s="54">
        <v>10830.037</v>
      </c>
      <c r="R61" s="55">
        <v>7377.681</v>
      </c>
      <c r="S61" s="56">
        <f t="shared" si="25"/>
        <v>0.04420172649</v>
      </c>
      <c r="T61" s="57">
        <f t="shared" si="26"/>
        <v>3.071372275</v>
      </c>
      <c r="U61" s="56">
        <f t="shared" si="27"/>
        <v>3.318507284</v>
      </c>
      <c r="V61" s="58">
        <f t="shared" si="28"/>
        <v>13815.30099</v>
      </c>
    </row>
    <row r="62">
      <c r="A62" s="53" t="s">
        <v>130</v>
      </c>
      <c r="B62" s="9">
        <v>45.0</v>
      </c>
      <c r="C62" s="10" t="s">
        <v>22</v>
      </c>
      <c r="D62" s="10" t="s">
        <v>29</v>
      </c>
      <c r="E62" s="9">
        <v>20.0</v>
      </c>
      <c r="F62" s="25" t="s">
        <v>48</v>
      </c>
      <c r="G62" s="11" t="s">
        <v>54</v>
      </c>
      <c r="H62" s="11" t="s">
        <v>131</v>
      </c>
      <c r="I62" s="9">
        <v>0.0</v>
      </c>
      <c r="J62" s="11" t="s">
        <v>26</v>
      </c>
      <c r="K62" s="11" t="s">
        <v>26</v>
      </c>
      <c r="L62" s="10" t="s">
        <v>27</v>
      </c>
      <c r="M62" s="54">
        <v>264.778</v>
      </c>
      <c r="N62" s="55">
        <v>9318.744</v>
      </c>
      <c r="O62" s="54">
        <v>4682.782</v>
      </c>
      <c r="P62" s="55">
        <v>38315.851</v>
      </c>
      <c r="Q62" s="54">
        <v>10572.744</v>
      </c>
      <c r="R62" s="55">
        <v>6617.217</v>
      </c>
      <c r="S62" s="56">
        <f t="shared" si="25"/>
        <v>0.1231303025</v>
      </c>
      <c r="T62" s="57">
        <f t="shared" si="26"/>
        <v>3.045356364</v>
      </c>
      <c r="U62" s="56">
        <f t="shared" si="27"/>
        <v>1.883481288</v>
      </c>
      <c r="V62" s="58">
        <f t="shared" si="28"/>
        <v>9507.655335</v>
      </c>
    </row>
    <row r="63">
      <c r="A63" s="53" t="s">
        <v>132</v>
      </c>
      <c r="B63" s="9">
        <v>62.0</v>
      </c>
      <c r="C63" s="10" t="s">
        <v>22</v>
      </c>
      <c r="D63" s="10" t="s">
        <v>29</v>
      </c>
      <c r="E63" s="9">
        <v>22.0</v>
      </c>
      <c r="F63" s="25" t="s">
        <v>48</v>
      </c>
      <c r="G63" s="11" t="s">
        <v>54</v>
      </c>
      <c r="H63" s="11" t="s">
        <v>90</v>
      </c>
      <c r="I63" s="9">
        <v>0.0</v>
      </c>
      <c r="J63" s="11" t="s">
        <v>26</v>
      </c>
      <c r="K63" s="11" t="s">
        <v>72</v>
      </c>
      <c r="L63" s="10" t="s">
        <v>27</v>
      </c>
      <c r="M63" s="54">
        <v>106.778</v>
      </c>
      <c r="N63" s="55">
        <v>13827.25</v>
      </c>
      <c r="O63" s="54">
        <v>3447.125</v>
      </c>
      <c r="P63" s="55">
        <v>40062.416</v>
      </c>
      <c r="Q63" s="54">
        <v>8893.945</v>
      </c>
      <c r="R63" s="55">
        <v>8575.681</v>
      </c>
      <c r="S63" s="56">
        <f t="shared" si="25"/>
        <v>0.05902800538</v>
      </c>
      <c r="T63" s="57">
        <f t="shared" si="26"/>
        <v>3.486770103</v>
      </c>
      <c r="U63" s="56">
        <f t="shared" si="27"/>
        <v>1.069845738</v>
      </c>
      <c r="V63" s="58">
        <f t="shared" si="28"/>
        <v>9941.046154</v>
      </c>
    </row>
    <row r="64">
      <c r="A64" s="53" t="s">
        <v>133</v>
      </c>
      <c r="B64" s="9">
        <v>77.0</v>
      </c>
      <c r="C64" s="10" t="s">
        <v>22</v>
      </c>
      <c r="D64" s="10" t="s">
        <v>29</v>
      </c>
      <c r="E64" s="9">
        <v>25.0</v>
      </c>
      <c r="F64" s="25" t="s">
        <v>48</v>
      </c>
      <c r="G64" s="11" t="s">
        <v>30</v>
      </c>
      <c r="H64" s="11" t="s">
        <v>90</v>
      </c>
      <c r="I64" s="9">
        <v>0.0</v>
      </c>
      <c r="J64" s="11" t="s">
        <v>26</v>
      </c>
      <c r="K64" s="11" t="s">
        <v>26</v>
      </c>
      <c r="L64" s="11" t="s">
        <v>23</v>
      </c>
      <c r="M64" s="54">
        <v>697.749</v>
      </c>
      <c r="N64" s="55">
        <v>17320.12</v>
      </c>
      <c r="O64" s="54">
        <v>1294.406</v>
      </c>
      <c r="P64" s="55">
        <v>18311.546</v>
      </c>
      <c r="Q64" s="54">
        <v>16294.647</v>
      </c>
      <c r="R64" s="55">
        <v>11985.785</v>
      </c>
      <c r="S64" s="56">
        <f t="shared" si="25"/>
        <v>0.2105353525</v>
      </c>
      <c r="T64" s="57">
        <f t="shared" si="26"/>
        <v>3.1249317</v>
      </c>
      <c r="U64" s="56">
        <f t="shared" si="27"/>
        <v>0.2874331013</v>
      </c>
      <c r="V64" s="58">
        <f t="shared" si="28"/>
        <v>4543.80794</v>
      </c>
    </row>
    <row r="65">
      <c r="A65" s="53" t="s">
        <v>134</v>
      </c>
      <c r="B65" s="9">
        <v>48.0</v>
      </c>
      <c r="C65" s="10" t="s">
        <v>22</v>
      </c>
      <c r="D65" s="10" t="s">
        <v>29</v>
      </c>
      <c r="E65" s="9">
        <v>26.0</v>
      </c>
      <c r="F65" s="25" t="s">
        <v>48</v>
      </c>
      <c r="G65" s="11" t="s">
        <v>54</v>
      </c>
      <c r="H65" s="11" t="s">
        <v>50</v>
      </c>
      <c r="I65" s="9">
        <v>0.0</v>
      </c>
      <c r="J65" s="17">
        <v>1.0</v>
      </c>
      <c r="K65" s="17">
        <v>1.0</v>
      </c>
      <c r="L65" s="10" t="s">
        <v>43</v>
      </c>
      <c r="M65" s="54">
        <v>89.95</v>
      </c>
      <c r="N65" s="55">
        <v>29387.484</v>
      </c>
      <c r="O65" s="54">
        <v>18681.3</v>
      </c>
      <c r="P65" s="55">
        <v>77349.278</v>
      </c>
      <c r="Q65" s="54">
        <v>3895.539</v>
      </c>
      <c r="R65" s="55">
        <v>11464.116</v>
      </c>
      <c r="S65" s="56">
        <f t="shared" si="25"/>
        <v>0.1135283633</v>
      </c>
      <c r="T65" s="57">
        <f t="shared" si="26"/>
        <v>5.543422114</v>
      </c>
      <c r="U65" s="56">
        <f t="shared" si="27"/>
        <v>4.337098339</v>
      </c>
      <c r="V65" s="58">
        <f t="shared" si="28"/>
        <v>19193.36923</v>
      </c>
    </row>
    <row r="66">
      <c r="A66" s="53" t="s">
        <v>135</v>
      </c>
      <c r="B66" s="9">
        <v>40.0</v>
      </c>
      <c r="C66" s="10" t="s">
        <v>22</v>
      </c>
      <c r="D66" s="10" t="s">
        <v>29</v>
      </c>
      <c r="E66" s="9">
        <v>30.0</v>
      </c>
      <c r="F66" s="25" t="s">
        <v>48</v>
      </c>
      <c r="G66" s="11" t="s">
        <v>54</v>
      </c>
      <c r="H66" s="11" t="s">
        <v>70</v>
      </c>
      <c r="I66" s="9">
        <v>0.0</v>
      </c>
      <c r="J66" s="11" t="s">
        <v>26</v>
      </c>
      <c r="K66" s="17">
        <v>0.7</v>
      </c>
      <c r="L66" s="10" t="s">
        <v>27</v>
      </c>
      <c r="M66" s="54">
        <v>99.536</v>
      </c>
      <c r="N66" s="55">
        <v>4208.246</v>
      </c>
      <c r="O66" s="54">
        <v>9977.43</v>
      </c>
      <c r="P66" s="55">
        <v>52460.763</v>
      </c>
      <c r="Q66" s="54">
        <v>3962.711</v>
      </c>
      <c r="R66" s="55">
        <v>4820.246</v>
      </c>
      <c r="S66" s="56">
        <f t="shared" si="25"/>
        <v>0.1234976089</v>
      </c>
      <c r="T66" s="57">
        <f t="shared" si="26"/>
        <v>1.887939324</v>
      </c>
      <c r="U66" s="56">
        <f t="shared" si="27"/>
        <v>5.50912001</v>
      </c>
      <c r="V66" s="58">
        <f t="shared" si="28"/>
        <v>13017.55906</v>
      </c>
    </row>
    <row r="67">
      <c r="A67" s="53" t="s">
        <v>136</v>
      </c>
      <c r="B67" s="9">
        <v>77.0</v>
      </c>
      <c r="C67" s="10" t="s">
        <v>22</v>
      </c>
      <c r="D67" s="10" t="s">
        <v>29</v>
      </c>
      <c r="E67" s="9">
        <v>25.0</v>
      </c>
      <c r="F67" s="25" t="s">
        <v>48</v>
      </c>
      <c r="G67" s="11" t="s">
        <v>123</v>
      </c>
      <c r="H67" s="11" t="s">
        <v>90</v>
      </c>
      <c r="I67" s="9">
        <v>0.0</v>
      </c>
      <c r="J67" s="11" t="s">
        <v>26</v>
      </c>
      <c r="K67" s="11" t="s">
        <v>26</v>
      </c>
      <c r="L67" s="10" t="s">
        <v>27</v>
      </c>
      <c r="M67" s="54">
        <v>66.95</v>
      </c>
      <c r="N67" s="55">
        <v>12643.229</v>
      </c>
      <c r="O67" s="54">
        <v>3956.66</v>
      </c>
      <c r="P67" s="55">
        <v>27774.818</v>
      </c>
      <c r="Q67" s="54">
        <v>12163.108</v>
      </c>
      <c r="R67" s="55">
        <v>8397.702</v>
      </c>
      <c r="S67" s="56">
        <f t="shared" si="25"/>
        <v>0.02706305274</v>
      </c>
      <c r="T67" s="57">
        <f t="shared" si="26"/>
        <v>3.25576958</v>
      </c>
      <c r="U67" s="56">
        <f t="shared" si="27"/>
        <v>1.254010058</v>
      </c>
      <c r="V67" s="58">
        <f t="shared" si="28"/>
        <v>6892.014392</v>
      </c>
    </row>
    <row r="68">
      <c r="A68" s="53" t="s">
        <v>137</v>
      </c>
      <c r="B68" s="9">
        <v>64.0</v>
      </c>
      <c r="C68" s="10" t="s">
        <v>22</v>
      </c>
      <c r="D68" s="10" t="s">
        <v>40</v>
      </c>
      <c r="E68" s="9">
        <v>25.0</v>
      </c>
      <c r="F68" s="25" t="s">
        <v>48</v>
      </c>
      <c r="G68" s="11" t="s">
        <v>54</v>
      </c>
      <c r="H68" s="11" t="s">
        <v>90</v>
      </c>
      <c r="I68" s="9">
        <v>0.0</v>
      </c>
      <c r="J68" s="11" t="s">
        <v>26</v>
      </c>
      <c r="K68" s="10" t="s">
        <v>27</v>
      </c>
      <c r="L68" s="10" t="s">
        <v>27</v>
      </c>
      <c r="M68" s="54">
        <v>58.95</v>
      </c>
      <c r="N68" s="55">
        <v>5206.891</v>
      </c>
      <c r="O68" s="54">
        <v>4340.439</v>
      </c>
      <c r="P68" s="55">
        <v>38433.902</v>
      </c>
      <c r="Q68" s="54">
        <v>5658.267</v>
      </c>
      <c r="R68" s="55">
        <v>3076.811</v>
      </c>
      <c r="S68" s="56">
        <f t="shared" si="25"/>
        <v>0.05122372274</v>
      </c>
      <c r="T68" s="57">
        <f t="shared" si="26"/>
        <v>3.659601382</v>
      </c>
      <c r="U68" s="56">
        <f t="shared" si="27"/>
        <v>3.754616497</v>
      </c>
      <c r="V68" s="58">
        <f t="shared" si="28"/>
        <v>9536.948387</v>
      </c>
    </row>
    <row r="69">
      <c r="A69" s="59" t="s">
        <v>138</v>
      </c>
      <c r="B69" s="9">
        <v>59.0</v>
      </c>
      <c r="C69" s="10" t="s">
        <v>22</v>
      </c>
      <c r="D69" s="10" t="s">
        <v>29</v>
      </c>
      <c r="E69" s="9">
        <v>15.0</v>
      </c>
      <c r="F69" s="19" t="s">
        <v>42</v>
      </c>
      <c r="G69" s="11" t="s">
        <v>63</v>
      </c>
      <c r="H69" s="11" t="s">
        <v>50</v>
      </c>
      <c r="I69" s="9">
        <v>0.0</v>
      </c>
      <c r="J69" s="11" t="s">
        <v>26</v>
      </c>
      <c r="K69" s="17">
        <v>0.4</v>
      </c>
      <c r="L69" s="10" t="s">
        <v>27</v>
      </c>
      <c r="M69" s="60">
        <v>691.607</v>
      </c>
      <c r="N69" s="61">
        <v>4891.891</v>
      </c>
      <c r="O69" s="60">
        <v>257.95</v>
      </c>
      <c r="P69" s="61">
        <v>43848.065</v>
      </c>
      <c r="Q69" s="60">
        <v>8986.205</v>
      </c>
      <c r="R69" s="61">
        <v>6262.77</v>
      </c>
      <c r="S69" s="62">
        <f t="shared" ref="S69:S74" si="29">(M69/(Q69/2.31))/0.16</f>
        <v>1.111156051</v>
      </c>
      <c r="T69" s="63">
        <f t="shared" ref="T69:T74" si="30">(N69/(R69/2.48))/1.74</f>
        <v>1.113301365</v>
      </c>
      <c r="U69" s="62">
        <f t="shared" ref="U69:U74" si="31">(P69/(R69/2.48))/0.56</f>
        <v>31.00613432</v>
      </c>
      <c r="V69" s="64">
        <f t="shared" ref="V69:V74" si="32">P69/3.76</f>
        <v>11661.71941</v>
      </c>
    </row>
    <row r="70">
      <c r="A70" s="59" t="s">
        <v>139</v>
      </c>
      <c r="B70" s="9">
        <v>62.0</v>
      </c>
      <c r="C70" s="10" t="s">
        <v>22</v>
      </c>
      <c r="D70" s="10" t="s">
        <v>29</v>
      </c>
      <c r="E70" s="11" t="s">
        <v>23</v>
      </c>
      <c r="F70" s="19" t="s">
        <v>42</v>
      </c>
      <c r="G70" s="11" t="s">
        <v>23</v>
      </c>
      <c r="H70" s="11" t="s">
        <v>23</v>
      </c>
      <c r="I70" s="9">
        <v>0.0</v>
      </c>
      <c r="J70" s="11" t="s">
        <v>26</v>
      </c>
      <c r="K70" s="11" t="s">
        <v>26</v>
      </c>
      <c r="L70" s="10" t="s">
        <v>27</v>
      </c>
      <c r="M70" s="60">
        <v>5663.518</v>
      </c>
      <c r="N70" s="61">
        <v>16627.421</v>
      </c>
      <c r="O70" s="60">
        <v>9806.137</v>
      </c>
      <c r="P70" s="61">
        <v>85885.189</v>
      </c>
      <c r="Q70" s="60">
        <v>19135.007</v>
      </c>
      <c r="R70" s="61">
        <v>23782.442</v>
      </c>
      <c r="S70" s="62">
        <f t="shared" si="29"/>
        <v>4.273164944</v>
      </c>
      <c r="T70" s="63">
        <f t="shared" si="30"/>
        <v>0.9964852608</v>
      </c>
      <c r="U70" s="62">
        <f t="shared" si="31"/>
        <v>15.99283598</v>
      </c>
      <c r="V70" s="64">
        <f t="shared" si="32"/>
        <v>22841.80559</v>
      </c>
    </row>
    <row r="71">
      <c r="A71" s="59" t="s">
        <v>140</v>
      </c>
      <c r="B71" s="9">
        <v>62.0</v>
      </c>
      <c r="C71" s="10" t="s">
        <v>22</v>
      </c>
      <c r="D71" s="10" t="s">
        <v>29</v>
      </c>
      <c r="E71" s="9">
        <v>20.0</v>
      </c>
      <c r="F71" s="25" t="s">
        <v>48</v>
      </c>
      <c r="G71" s="11" t="s">
        <v>141</v>
      </c>
      <c r="H71" s="11" t="s">
        <v>50</v>
      </c>
      <c r="I71" s="9">
        <v>0.0</v>
      </c>
      <c r="J71" s="10" t="s">
        <v>27</v>
      </c>
      <c r="K71" s="10" t="s">
        <v>27</v>
      </c>
      <c r="L71" s="10" t="s">
        <v>27</v>
      </c>
      <c r="M71" s="60">
        <v>3707.548</v>
      </c>
      <c r="N71" s="61">
        <v>11815.966</v>
      </c>
      <c r="O71" s="60">
        <v>5505.681</v>
      </c>
      <c r="P71" s="61">
        <v>91190.198</v>
      </c>
      <c r="Q71" s="60">
        <v>15694.836</v>
      </c>
      <c r="R71" s="61">
        <v>24710.149</v>
      </c>
      <c r="S71" s="62">
        <f t="shared" si="29"/>
        <v>3.41053097</v>
      </c>
      <c r="T71" s="63">
        <f t="shared" si="30"/>
        <v>0.6815477698</v>
      </c>
      <c r="U71" s="62">
        <f t="shared" si="31"/>
        <v>16.34317565</v>
      </c>
      <c r="V71" s="64">
        <f t="shared" si="32"/>
        <v>24252.71223</v>
      </c>
    </row>
    <row r="72">
      <c r="A72" s="59" t="s">
        <v>142</v>
      </c>
      <c r="B72" s="9">
        <v>75.0</v>
      </c>
      <c r="C72" s="10" t="s">
        <v>22</v>
      </c>
      <c r="D72" s="10" t="s">
        <v>29</v>
      </c>
      <c r="E72" s="9">
        <v>30.0</v>
      </c>
      <c r="F72" s="25" t="s">
        <v>48</v>
      </c>
      <c r="G72" s="11" t="s">
        <v>54</v>
      </c>
      <c r="H72" s="11" t="s">
        <v>90</v>
      </c>
      <c r="I72" s="9">
        <v>0.0</v>
      </c>
      <c r="J72" s="11" t="s">
        <v>26</v>
      </c>
      <c r="K72" s="11" t="s">
        <v>143</v>
      </c>
      <c r="L72" s="10" t="s">
        <v>27</v>
      </c>
      <c r="M72" s="60">
        <v>4407.861</v>
      </c>
      <c r="N72" s="61">
        <v>15055.543</v>
      </c>
      <c r="O72" s="60">
        <v>5883.803</v>
      </c>
      <c r="P72" s="61">
        <v>163680.243</v>
      </c>
      <c r="Q72" s="60">
        <v>15578.522</v>
      </c>
      <c r="R72" s="61">
        <v>21886.472</v>
      </c>
      <c r="S72" s="62">
        <f t="shared" si="29"/>
        <v>4.085014816</v>
      </c>
      <c r="T72" s="63">
        <f t="shared" si="30"/>
        <v>0.980444682</v>
      </c>
      <c r="U72" s="62">
        <f t="shared" si="31"/>
        <v>33.11952916</v>
      </c>
      <c r="V72" s="64">
        <f t="shared" si="32"/>
        <v>43531.97952</v>
      </c>
    </row>
    <row r="73">
      <c r="A73" s="59" t="s">
        <v>144</v>
      </c>
      <c r="B73" s="9">
        <v>43.0</v>
      </c>
      <c r="C73" s="10" t="s">
        <v>22</v>
      </c>
      <c r="D73" s="10" t="s">
        <v>29</v>
      </c>
      <c r="E73" s="9">
        <v>35.0</v>
      </c>
      <c r="F73" s="25" t="s">
        <v>48</v>
      </c>
      <c r="G73" s="11" t="s">
        <v>37</v>
      </c>
      <c r="H73" s="11" t="s">
        <v>67</v>
      </c>
      <c r="I73" s="9">
        <v>0.0</v>
      </c>
      <c r="J73" s="11" t="s">
        <v>26</v>
      </c>
      <c r="K73" s="17">
        <v>0.8</v>
      </c>
      <c r="L73" s="10" t="s">
        <v>27</v>
      </c>
      <c r="M73" s="60">
        <v>5097.104</v>
      </c>
      <c r="N73" s="61">
        <v>12544.894</v>
      </c>
      <c r="O73" s="60">
        <v>23056.463</v>
      </c>
      <c r="P73" s="61">
        <v>133885.767</v>
      </c>
      <c r="Q73" s="60">
        <v>18203.484</v>
      </c>
      <c r="R73" s="61">
        <v>26911.96</v>
      </c>
      <c r="S73" s="62">
        <f t="shared" si="29"/>
        <v>4.0426019</v>
      </c>
      <c r="T73" s="63">
        <f t="shared" si="30"/>
        <v>0.6643915495</v>
      </c>
      <c r="U73" s="62">
        <f t="shared" si="31"/>
        <v>22.03193979</v>
      </c>
      <c r="V73" s="64">
        <f t="shared" si="32"/>
        <v>35607.91676</v>
      </c>
    </row>
    <row r="74">
      <c r="A74" s="59" t="s">
        <v>145</v>
      </c>
      <c r="B74" s="9">
        <v>63.0</v>
      </c>
      <c r="C74" s="10" t="s">
        <v>22</v>
      </c>
      <c r="D74" s="10" t="s">
        <v>29</v>
      </c>
      <c r="E74" s="9">
        <v>35.0</v>
      </c>
      <c r="F74" s="25" t="s">
        <v>48</v>
      </c>
      <c r="G74" s="11" t="s">
        <v>54</v>
      </c>
      <c r="H74" s="11" t="s">
        <v>90</v>
      </c>
      <c r="I74" s="9">
        <v>0.0</v>
      </c>
      <c r="J74" s="11" t="s">
        <v>26</v>
      </c>
      <c r="K74" s="11" t="s">
        <v>26</v>
      </c>
      <c r="L74" s="10" t="s">
        <v>27</v>
      </c>
      <c r="M74" s="60">
        <v>1645.506</v>
      </c>
      <c r="N74" s="61">
        <v>7296.933</v>
      </c>
      <c r="O74" s="60">
        <v>539.021</v>
      </c>
      <c r="P74" s="61">
        <v>100948.449</v>
      </c>
      <c r="Q74" s="60">
        <v>7496.116</v>
      </c>
      <c r="R74" s="61">
        <v>8203.874</v>
      </c>
      <c r="S74" s="62">
        <f t="shared" si="29"/>
        <v>3.169240294</v>
      </c>
      <c r="T74" s="63">
        <f t="shared" si="30"/>
        <v>1.267721365</v>
      </c>
      <c r="U74" s="62">
        <f t="shared" si="31"/>
        <v>54.49345236</v>
      </c>
      <c r="V74" s="64">
        <f t="shared" si="32"/>
        <v>26847.99176</v>
      </c>
    </row>
  </sheetData>
  <mergeCells count="2">
    <mergeCell ref="M1:R1"/>
    <mergeCell ref="S1:V1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65" t="s">
        <v>146</v>
      </c>
      <c r="B1" s="66" t="s">
        <v>147</v>
      </c>
      <c r="C1" s="66" t="s">
        <v>148</v>
      </c>
    </row>
    <row r="2">
      <c r="A2" s="67" t="s">
        <v>15</v>
      </c>
      <c r="B2" s="68">
        <v>95807.5475</v>
      </c>
      <c r="C2" s="9">
        <v>1.0</v>
      </c>
    </row>
    <row r="3">
      <c r="A3" s="8" t="s">
        <v>16</v>
      </c>
      <c r="B3" s="68">
        <v>15180.752</v>
      </c>
      <c r="C3" s="9">
        <v>1.0</v>
      </c>
    </row>
    <row r="4">
      <c r="A4" s="67" t="s">
        <v>17</v>
      </c>
      <c r="B4" s="68">
        <v>10363.7375</v>
      </c>
      <c r="C4" s="9">
        <v>1.0</v>
      </c>
    </row>
    <row r="5">
      <c r="A5" s="8" t="s">
        <v>18</v>
      </c>
      <c r="B5" s="68">
        <v>19203.712</v>
      </c>
      <c r="C5" s="9">
        <v>1.0</v>
      </c>
    </row>
    <row r="6">
      <c r="A6" s="67" t="s">
        <v>149</v>
      </c>
      <c r="B6" s="68">
        <v>10068.2375</v>
      </c>
      <c r="C6" s="9">
        <v>1.0</v>
      </c>
    </row>
    <row r="7">
      <c r="A7" s="69" t="s">
        <v>150</v>
      </c>
      <c r="B7" s="70" t="s">
        <v>147</v>
      </c>
      <c r="C7" s="71" t="s">
        <v>148</v>
      </c>
    </row>
    <row r="8">
      <c r="A8" s="72" t="s">
        <v>15</v>
      </c>
      <c r="B8" s="68">
        <v>30130.689</v>
      </c>
      <c r="C8" s="9">
        <v>0.31</v>
      </c>
    </row>
    <row r="9">
      <c r="A9" s="18" t="s">
        <v>16</v>
      </c>
      <c r="B9" s="68">
        <v>20605.0745</v>
      </c>
      <c r="C9" s="9">
        <v>1.36</v>
      </c>
    </row>
    <row r="10">
      <c r="A10" s="72" t="s">
        <v>17</v>
      </c>
      <c r="B10" s="68">
        <v>7320.7815</v>
      </c>
      <c r="C10" s="9">
        <v>0.71</v>
      </c>
    </row>
    <row r="11">
      <c r="A11" s="18" t="s">
        <v>18</v>
      </c>
      <c r="B11" s="68">
        <v>6718.951</v>
      </c>
      <c r="C11" s="73">
        <f>B11/B5</f>
        <v>0.3498777216</v>
      </c>
    </row>
    <row r="12">
      <c r="A12" s="72" t="s">
        <v>149</v>
      </c>
      <c r="B12" s="68">
        <v>10539.5555</v>
      </c>
      <c r="C12" s="9">
        <v>1.05</v>
      </c>
    </row>
    <row r="13">
      <c r="A13" s="74" t="s">
        <v>151</v>
      </c>
      <c r="B13" s="75" t="s">
        <v>147</v>
      </c>
      <c r="C13" s="76" t="s">
        <v>148</v>
      </c>
    </row>
    <row r="14">
      <c r="A14" s="77" t="s">
        <v>15</v>
      </c>
      <c r="B14" s="68">
        <v>18612.2585</v>
      </c>
      <c r="C14" s="9">
        <v>0.19</v>
      </c>
    </row>
    <row r="15">
      <c r="A15" s="28" t="s">
        <v>16</v>
      </c>
      <c r="B15" s="68">
        <v>17150.443</v>
      </c>
      <c r="C15" s="9">
        <v>1.13</v>
      </c>
    </row>
    <row r="16">
      <c r="A16" s="77" t="s">
        <v>17</v>
      </c>
      <c r="B16" s="68">
        <v>8648.146</v>
      </c>
      <c r="C16" s="9">
        <v>0.83</v>
      </c>
    </row>
    <row r="17">
      <c r="A17" s="28" t="s">
        <v>18</v>
      </c>
      <c r="B17" s="68">
        <v>14505.866</v>
      </c>
      <c r="C17" s="73">
        <f>B17/B5</f>
        <v>0.7553678164</v>
      </c>
    </row>
    <row r="18">
      <c r="A18" s="77" t="s">
        <v>152</v>
      </c>
      <c r="B18" s="68">
        <v>19596.2125</v>
      </c>
      <c r="C18" s="9">
        <v>1.95</v>
      </c>
    </row>
    <row r="19">
      <c r="A19" s="78" t="s">
        <v>153</v>
      </c>
      <c r="B19" s="79" t="s">
        <v>147</v>
      </c>
      <c r="C19" s="80" t="s">
        <v>148</v>
      </c>
    </row>
    <row r="20">
      <c r="A20" s="81" t="s">
        <v>15</v>
      </c>
      <c r="B20" s="68">
        <v>28302.9985</v>
      </c>
      <c r="C20" s="73">
        <f t="shared" ref="C20:C24" si="1">B20/B2</f>
        <v>0.2954151237</v>
      </c>
    </row>
    <row r="21">
      <c r="A21" s="34" t="s">
        <v>16</v>
      </c>
      <c r="B21" s="68">
        <v>9072.989</v>
      </c>
      <c r="C21" s="73">
        <f t="shared" si="1"/>
        <v>0.5976640024</v>
      </c>
    </row>
    <row r="22">
      <c r="A22" s="81" t="s">
        <v>17</v>
      </c>
      <c r="B22" s="68">
        <v>10089.0955</v>
      </c>
      <c r="C22" s="73">
        <f t="shared" si="1"/>
        <v>0.9734997148</v>
      </c>
    </row>
    <row r="23">
      <c r="A23" s="34" t="s">
        <v>18</v>
      </c>
      <c r="B23" s="68">
        <v>30726.289</v>
      </c>
      <c r="C23" s="73">
        <f t="shared" si="1"/>
        <v>1.600018215</v>
      </c>
    </row>
    <row r="24">
      <c r="A24" s="81" t="s">
        <v>154</v>
      </c>
      <c r="B24" s="68">
        <v>23411.4985</v>
      </c>
      <c r="C24" s="73">
        <f t="shared" si="1"/>
        <v>2.325282702</v>
      </c>
    </row>
    <row r="25">
      <c r="A25" s="34" t="s">
        <v>155</v>
      </c>
      <c r="B25" s="68">
        <v>13139.2335</v>
      </c>
      <c r="C25" s="73">
        <f>B25/B6</f>
        <v>1.305018232</v>
      </c>
    </row>
    <row r="26">
      <c r="A26" s="82" t="s">
        <v>156</v>
      </c>
      <c r="B26" s="83" t="s">
        <v>147</v>
      </c>
      <c r="C26" s="83" t="s">
        <v>148</v>
      </c>
    </row>
    <row r="27">
      <c r="A27" s="84" t="s">
        <v>15</v>
      </c>
      <c r="B27" s="9">
        <v>4919.079</v>
      </c>
      <c r="C27" s="73">
        <f t="shared" ref="C27:C31" si="2">B27/B2</f>
        <v>0.05134333493</v>
      </c>
    </row>
    <row r="28">
      <c r="A28" s="40" t="s">
        <v>16</v>
      </c>
      <c r="B28" s="9">
        <v>13432.434000000001</v>
      </c>
      <c r="C28" s="73">
        <f t="shared" si="2"/>
        <v>0.8848332415</v>
      </c>
    </row>
    <row r="29">
      <c r="A29" s="84" t="s">
        <v>17</v>
      </c>
      <c r="B29" s="9">
        <v>10885.8485</v>
      </c>
      <c r="C29" s="73">
        <f t="shared" si="2"/>
        <v>1.05037864</v>
      </c>
    </row>
    <row r="30">
      <c r="A30" s="40" t="s">
        <v>18</v>
      </c>
      <c r="B30" s="9">
        <v>27147.6525</v>
      </c>
      <c r="C30" s="73">
        <f t="shared" si="2"/>
        <v>1.413666925</v>
      </c>
    </row>
    <row r="31">
      <c r="A31" s="84" t="s">
        <v>154</v>
      </c>
      <c r="B31" s="9">
        <v>24753.402000000002</v>
      </c>
      <c r="C31" s="73">
        <f t="shared" si="2"/>
        <v>2.458563577</v>
      </c>
    </row>
    <row r="32">
      <c r="A32" s="40" t="s">
        <v>155</v>
      </c>
      <c r="B32" s="9">
        <v>27713.327</v>
      </c>
      <c r="C32" s="73">
        <f>B32/B6</f>
        <v>2.752549987</v>
      </c>
    </row>
    <row r="33">
      <c r="A33" s="85" t="s">
        <v>157</v>
      </c>
      <c r="B33" s="86" t="s">
        <v>147</v>
      </c>
      <c r="C33" s="86" t="s">
        <v>148</v>
      </c>
    </row>
    <row r="34">
      <c r="A34" s="87" t="s">
        <v>15</v>
      </c>
      <c r="B34" s="88">
        <v>9116.4785</v>
      </c>
      <c r="C34" s="73">
        <f t="shared" ref="C34:C37" si="3">B34/B2</f>
        <v>0.09515407437</v>
      </c>
    </row>
    <row r="35">
      <c r="A35" s="46" t="s">
        <v>16</v>
      </c>
      <c r="B35" s="9">
        <v>11927.206</v>
      </c>
      <c r="C35" s="73">
        <f t="shared" si="3"/>
        <v>0.7856795236</v>
      </c>
    </row>
    <row r="36">
      <c r="A36" s="87" t="s">
        <v>17</v>
      </c>
      <c r="B36" s="9">
        <v>2978.533</v>
      </c>
      <c r="C36" s="73">
        <f t="shared" si="3"/>
        <v>0.2873995024</v>
      </c>
    </row>
    <row r="37">
      <c r="A37" s="46" t="s">
        <v>18</v>
      </c>
      <c r="B37" s="9">
        <v>102024.254</v>
      </c>
      <c r="C37" s="73">
        <f t="shared" si="3"/>
        <v>5.3127361</v>
      </c>
    </row>
    <row r="38">
      <c r="A38" s="87" t="s">
        <v>154</v>
      </c>
      <c r="B38" s="9">
        <v>11422.8485</v>
      </c>
      <c r="C38" s="73">
        <f t="shared" ref="C38:C39" si="4">B38/B5</f>
        <v>0.5948250265</v>
      </c>
    </row>
    <row r="39">
      <c r="A39" s="46" t="s">
        <v>155</v>
      </c>
      <c r="B39" s="9">
        <v>22354.7915</v>
      </c>
      <c r="C39" s="73">
        <f t="shared" si="4"/>
        <v>2.220328186</v>
      </c>
    </row>
    <row r="40">
      <c r="A40" s="89" t="s">
        <v>158</v>
      </c>
      <c r="B40" s="90" t="s">
        <v>147</v>
      </c>
      <c r="C40" s="90" t="s">
        <v>148</v>
      </c>
    </row>
    <row r="41">
      <c r="A41" s="91" t="s">
        <v>15</v>
      </c>
      <c r="B41" s="9">
        <v>22957.836</v>
      </c>
      <c r="C41" s="73">
        <f t="shared" ref="C41:C45" si="5">B41/B2</f>
        <v>0.2396245035</v>
      </c>
    </row>
    <row r="42">
      <c r="A42" s="53" t="s">
        <v>16</v>
      </c>
      <c r="B42" s="9">
        <v>12207.8945</v>
      </c>
      <c r="C42" s="73">
        <f t="shared" si="5"/>
        <v>0.8041692862</v>
      </c>
    </row>
    <row r="43">
      <c r="A43" s="91" t="s">
        <v>17</v>
      </c>
      <c r="B43" s="9">
        <v>6701.252</v>
      </c>
      <c r="C43" s="73">
        <f t="shared" si="5"/>
        <v>0.646605725</v>
      </c>
    </row>
    <row r="44">
      <c r="A44" s="53" t="s">
        <v>18</v>
      </c>
      <c r="B44" s="9">
        <v>77476.6205</v>
      </c>
      <c r="C44" s="73">
        <f t="shared" si="5"/>
        <v>4.034460655</v>
      </c>
    </row>
    <row r="45">
      <c r="A45" s="91" t="s">
        <v>154</v>
      </c>
      <c r="B45" s="9">
        <v>11860.197499999998</v>
      </c>
      <c r="C45" s="73">
        <f t="shared" si="5"/>
        <v>1.177981499</v>
      </c>
    </row>
    <row r="46">
      <c r="A46" s="53" t="s">
        <v>155</v>
      </c>
      <c r="B46" s="9">
        <v>17439.911</v>
      </c>
      <c r="C46" s="73">
        <f>B46/B6</f>
        <v>1.732171197</v>
      </c>
    </row>
    <row r="47">
      <c r="A47" s="92" t="s">
        <v>159</v>
      </c>
      <c r="B47" s="93" t="s">
        <v>147</v>
      </c>
      <c r="C47" s="93" t="s">
        <v>148</v>
      </c>
    </row>
    <row r="48">
      <c r="A48" s="94" t="s">
        <v>15</v>
      </c>
      <c r="B48" s="9">
        <v>15515.93</v>
      </c>
      <c r="C48" s="73">
        <f t="shared" ref="C48:C52" si="6">B48/B2</f>
        <v>0.1619489321</v>
      </c>
    </row>
    <row r="49">
      <c r="A49" s="59" t="s">
        <v>16</v>
      </c>
      <c r="B49" s="9">
        <v>26406.845999999998</v>
      </c>
      <c r="C49" s="73">
        <f t="shared" si="6"/>
        <v>1.73949525</v>
      </c>
    </row>
    <row r="50">
      <c r="A50" s="94" t="s">
        <v>17</v>
      </c>
      <c r="B50" s="9">
        <v>5763.0345</v>
      </c>
      <c r="C50" s="73">
        <f t="shared" si="6"/>
        <v>0.5560768497</v>
      </c>
    </row>
    <row r="51">
      <c r="A51" s="59" t="s">
        <v>18</v>
      </c>
      <c r="B51" s="9">
        <v>72298.8275</v>
      </c>
      <c r="C51" s="73">
        <f t="shared" si="6"/>
        <v>3.764836064</v>
      </c>
    </row>
    <row r="52">
      <c r="A52" s="94" t="s">
        <v>154</v>
      </c>
      <c r="B52" s="9">
        <v>23275.0085</v>
      </c>
      <c r="C52" s="73">
        <f t="shared" si="6"/>
        <v>2.311726208</v>
      </c>
    </row>
    <row r="53">
      <c r="A53" s="59" t="s">
        <v>155</v>
      </c>
      <c r="B53" s="9">
        <v>24935.0445</v>
      </c>
      <c r="C53" s="73">
        <f>B53/B6</f>
        <v>2.476604719</v>
      </c>
    </row>
  </sheetData>
  <drawing r:id="rId1"/>
</worksheet>
</file>